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495" activeTab="1"/>
  </bookViews>
  <sheets>
    <sheet name="Fort-Tempête" sheetId="4" r:id="rId1"/>
    <sheet name="Lilmoth" sheetId="5" r:id="rId2"/>
    <sheet name="Retraite" sheetId="2" r:id="rId3"/>
    <sheet name="Copie Formulaire vierge" sheetId="1" r:id="rId4"/>
  </sheets>
  <calcPr calcId="145621"/>
</workbook>
</file>

<file path=xl/calcChain.xml><?xml version="1.0" encoding="utf-8"?>
<calcChain xmlns="http://schemas.openxmlformats.org/spreadsheetml/2006/main">
  <c r="X89" i="5" l="1"/>
  <c r="U89" i="5"/>
  <c r="W89" i="5" s="1"/>
  <c r="Z89" i="5" s="1"/>
  <c r="D89" i="5"/>
  <c r="X88" i="5"/>
  <c r="U88" i="5"/>
  <c r="W88" i="5" s="1"/>
  <c r="F88" i="5"/>
  <c r="D88" i="5"/>
  <c r="X87" i="5"/>
  <c r="W87" i="5"/>
  <c r="Z87" i="5" s="1"/>
  <c r="U87" i="5"/>
  <c r="F87" i="5"/>
  <c r="D87" i="5"/>
  <c r="X86" i="5"/>
  <c r="W86" i="5"/>
  <c r="AB86" i="5" s="1"/>
  <c r="U86" i="5"/>
  <c r="F86" i="5"/>
  <c r="D86" i="5"/>
  <c r="X85" i="5"/>
  <c r="U85" i="5"/>
  <c r="W85" i="5" s="1"/>
  <c r="Z85" i="5" s="1"/>
  <c r="D85" i="5"/>
  <c r="F90" i="5" s="1"/>
  <c r="X91" i="5" s="1"/>
  <c r="X84" i="5"/>
  <c r="U84" i="5"/>
  <c r="W84" i="5" s="1"/>
  <c r="Z84" i="5" s="1"/>
  <c r="D84" i="5"/>
  <c r="D90" i="5" s="1"/>
  <c r="U83" i="5"/>
  <c r="U82" i="5"/>
  <c r="X76" i="5"/>
  <c r="U76" i="5"/>
  <c r="D76" i="5"/>
  <c r="X75" i="5"/>
  <c r="U75" i="5"/>
  <c r="F75" i="5"/>
  <c r="D75" i="5"/>
  <c r="X74" i="5"/>
  <c r="U74" i="5"/>
  <c r="W74" i="5" s="1"/>
  <c r="F74" i="5"/>
  <c r="D74" i="5"/>
  <c r="X73" i="5"/>
  <c r="U73" i="5"/>
  <c r="W73" i="5" s="1"/>
  <c r="F73" i="5"/>
  <c r="D73" i="5"/>
  <c r="X72" i="5"/>
  <c r="U72" i="5"/>
  <c r="D72" i="5"/>
  <c r="X71" i="5"/>
  <c r="U71" i="5"/>
  <c r="D71" i="5"/>
  <c r="U70" i="5"/>
  <c r="U69" i="5"/>
  <c r="X63" i="5"/>
  <c r="U63" i="5"/>
  <c r="W63" i="5" s="1"/>
  <c r="Z63" i="5" s="1"/>
  <c r="D63" i="5"/>
  <c r="X62" i="5"/>
  <c r="U62" i="5"/>
  <c r="W62" i="5" s="1"/>
  <c r="F62" i="5"/>
  <c r="D62" i="5"/>
  <c r="X61" i="5"/>
  <c r="U61" i="5"/>
  <c r="W61" i="5" s="1"/>
  <c r="F61" i="5"/>
  <c r="D61" i="5"/>
  <c r="X60" i="5"/>
  <c r="U60" i="5"/>
  <c r="W60" i="5" s="1"/>
  <c r="F60" i="5"/>
  <c r="D60" i="5"/>
  <c r="X59" i="5"/>
  <c r="U59" i="5"/>
  <c r="W59" i="5" s="1"/>
  <c r="Z59" i="5" s="1"/>
  <c r="D59" i="5"/>
  <c r="X58" i="5"/>
  <c r="U58" i="5"/>
  <c r="W58" i="5" s="1"/>
  <c r="Z58" i="5" s="1"/>
  <c r="D58" i="5"/>
  <c r="U57" i="5"/>
  <c r="U56" i="5"/>
  <c r="F46" i="5"/>
  <c r="X47" i="5" s="1"/>
  <c r="X45" i="5"/>
  <c r="U45" i="5"/>
  <c r="W45" i="5" s="1"/>
  <c r="Z45" i="5" s="1"/>
  <c r="D45" i="5"/>
  <c r="X44" i="5"/>
  <c r="U44" i="5"/>
  <c r="W44" i="5" s="1"/>
  <c r="F44" i="5"/>
  <c r="D44" i="5"/>
  <c r="X43" i="5"/>
  <c r="W43" i="5"/>
  <c r="AB43" i="5" s="1"/>
  <c r="U43" i="5"/>
  <c r="F43" i="5"/>
  <c r="D43" i="5"/>
  <c r="X42" i="5"/>
  <c r="W42" i="5"/>
  <c r="AB42" i="5" s="1"/>
  <c r="U42" i="5"/>
  <c r="N42" i="5"/>
  <c r="F42" i="5"/>
  <c r="D42" i="5"/>
  <c r="X41" i="5"/>
  <c r="U41" i="5"/>
  <c r="W41" i="5" s="1"/>
  <c r="Z41" i="5" s="1"/>
  <c r="N41" i="5"/>
  <c r="D41" i="5"/>
  <c r="X40" i="5"/>
  <c r="U40" i="5"/>
  <c r="W40" i="5" s="1"/>
  <c r="Z40" i="5" s="1"/>
  <c r="D40" i="5"/>
  <c r="D46" i="5" s="1"/>
  <c r="U39" i="5"/>
  <c r="U38" i="5"/>
  <c r="K36" i="5"/>
  <c r="K35" i="5"/>
  <c r="X32" i="5"/>
  <c r="U32" i="5"/>
  <c r="W32" i="5" s="1"/>
  <c r="Z32" i="5" s="1"/>
  <c r="D32" i="5"/>
  <c r="X31" i="5"/>
  <c r="U31" i="5"/>
  <c r="W31" i="5" s="1"/>
  <c r="F31" i="5"/>
  <c r="D31" i="5"/>
  <c r="X30" i="5"/>
  <c r="U30" i="5"/>
  <c r="W30" i="5" s="1"/>
  <c r="F30" i="5"/>
  <c r="D30" i="5"/>
  <c r="X29" i="5"/>
  <c r="U29" i="5"/>
  <c r="W29" i="5" s="1"/>
  <c r="F29" i="5"/>
  <c r="D29" i="5"/>
  <c r="X28" i="5"/>
  <c r="W28" i="5"/>
  <c r="Z28" i="5" s="1"/>
  <c r="U28" i="5"/>
  <c r="D28" i="5"/>
  <c r="X27" i="5"/>
  <c r="U27" i="5"/>
  <c r="W27" i="5" s="1"/>
  <c r="Z27" i="5" s="1"/>
  <c r="D27" i="5"/>
  <c r="F33" i="5" s="1"/>
  <c r="X34" i="5" s="1"/>
  <c r="U26" i="5"/>
  <c r="U25" i="5"/>
  <c r="X19" i="5"/>
  <c r="U19" i="5"/>
  <c r="W19" i="5" s="1"/>
  <c r="Z19" i="5" s="1"/>
  <c r="D19" i="5"/>
  <c r="X18" i="5"/>
  <c r="U18" i="5"/>
  <c r="W18" i="5" s="1"/>
  <c r="F18" i="5"/>
  <c r="D18" i="5"/>
  <c r="X17" i="5"/>
  <c r="U17" i="5"/>
  <c r="W17" i="5" s="1"/>
  <c r="F17" i="5"/>
  <c r="D17" i="5"/>
  <c r="X16" i="5"/>
  <c r="U16" i="5"/>
  <c r="W16" i="5" s="1"/>
  <c r="Z16" i="5" s="1"/>
  <c r="F16" i="5"/>
  <c r="D16" i="5"/>
  <c r="X15" i="5"/>
  <c r="U15" i="5"/>
  <c r="W15" i="5" s="1"/>
  <c r="Z15" i="5" s="1"/>
  <c r="D15" i="5"/>
  <c r="X14" i="5"/>
  <c r="U14" i="5"/>
  <c r="W14" i="5" s="1"/>
  <c r="Z14" i="5" s="1"/>
  <c r="D14" i="5"/>
  <c r="U13" i="5"/>
  <c r="U12" i="5"/>
  <c r="W76" i="5" l="1"/>
  <c r="Z76" i="5" s="1"/>
  <c r="W75" i="5"/>
  <c r="AB75" i="5" s="1"/>
  <c r="W71" i="5"/>
  <c r="Z71" i="5" s="1"/>
  <c r="W72" i="5"/>
  <c r="Z72" i="5" s="1"/>
  <c r="D77" i="5"/>
  <c r="X77" i="5" s="1"/>
  <c r="F77" i="5"/>
  <c r="X78" i="5" s="1"/>
  <c r="F20" i="5"/>
  <c r="X21" i="5" s="1"/>
  <c r="AB87" i="5"/>
  <c r="Z43" i="5"/>
  <c r="F64" i="5"/>
  <c r="X65" i="5" s="1"/>
  <c r="Z17" i="5"/>
  <c r="AB17" i="5"/>
  <c r="Z88" i="5"/>
  <c r="AB88" i="5"/>
  <c r="AB44" i="5"/>
  <c r="Z47" i="5" s="1"/>
  <c r="Z44" i="5"/>
  <c r="AB60" i="5"/>
  <c r="Z60" i="5"/>
  <c r="AB62" i="5"/>
  <c r="Z62" i="5"/>
  <c r="AB18" i="5"/>
  <c r="Z18" i="5"/>
  <c r="AB29" i="5"/>
  <c r="Z29" i="5"/>
  <c r="AB31" i="5"/>
  <c r="Z31" i="5"/>
  <c r="X46" i="5"/>
  <c r="AB73" i="5"/>
  <c r="Z73" i="5"/>
  <c r="X90" i="5"/>
  <c r="AB61" i="5"/>
  <c r="Z61" i="5"/>
  <c r="Z30" i="5"/>
  <c r="AB30" i="5"/>
  <c r="AB74" i="5"/>
  <c r="Z74" i="5"/>
  <c r="Z42" i="5"/>
  <c r="AB16" i="5"/>
  <c r="D33" i="5"/>
  <c r="D20" i="5"/>
  <c r="Z75" i="5"/>
  <c r="Z86" i="5"/>
  <c r="D64" i="5"/>
  <c r="X89" i="4"/>
  <c r="U89" i="4"/>
  <c r="W89" i="4" s="1"/>
  <c r="Z89" i="4" s="1"/>
  <c r="D89" i="4"/>
  <c r="X88" i="4"/>
  <c r="U88" i="4"/>
  <c r="W88" i="4" s="1"/>
  <c r="F88" i="4"/>
  <c r="D88" i="4"/>
  <c r="X87" i="4"/>
  <c r="U87" i="4"/>
  <c r="W87" i="4" s="1"/>
  <c r="F87" i="4"/>
  <c r="D87" i="4"/>
  <c r="X86" i="4"/>
  <c r="U86" i="4"/>
  <c r="W86" i="4" s="1"/>
  <c r="AB86" i="4" s="1"/>
  <c r="F86" i="4"/>
  <c r="D86" i="4"/>
  <c r="X85" i="4"/>
  <c r="U85" i="4"/>
  <c r="W85" i="4" s="1"/>
  <c r="Z85" i="4" s="1"/>
  <c r="D85" i="4"/>
  <c r="X84" i="4"/>
  <c r="U84" i="4"/>
  <c r="W84" i="4" s="1"/>
  <c r="Z84" i="4" s="1"/>
  <c r="D84" i="4"/>
  <c r="U83" i="4"/>
  <c r="U82" i="4"/>
  <c r="X76" i="4"/>
  <c r="U76" i="4"/>
  <c r="W76" i="4" s="1"/>
  <c r="Z76" i="4" s="1"/>
  <c r="D76" i="4"/>
  <c r="X75" i="4"/>
  <c r="U75" i="4"/>
  <c r="W75" i="4" s="1"/>
  <c r="AB75" i="4" s="1"/>
  <c r="F75" i="4"/>
  <c r="D75" i="4"/>
  <c r="X74" i="4"/>
  <c r="U74" i="4"/>
  <c r="W74" i="4" s="1"/>
  <c r="F74" i="4"/>
  <c r="D74" i="4"/>
  <c r="X73" i="4"/>
  <c r="U73" i="4"/>
  <c r="W73" i="4" s="1"/>
  <c r="F73" i="4"/>
  <c r="D73" i="4"/>
  <c r="X72" i="4"/>
  <c r="U72" i="4"/>
  <c r="W72" i="4" s="1"/>
  <c r="Z72" i="4" s="1"/>
  <c r="D72" i="4"/>
  <c r="X71" i="4"/>
  <c r="U71" i="4"/>
  <c r="W71" i="4" s="1"/>
  <c r="Z71" i="4" s="1"/>
  <c r="D71" i="4"/>
  <c r="U70" i="4"/>
  <c r="U69" i="4"/>
  <c r="X63" i="4"/>
  <c r="U63" i="4"/>
  <c r="W63" i="4" s="1"/>
  <c r="Z63" i="4" s="1"/>
  <c r="D63" i="4"/>
  <c r="X62" i="4"/>
  <c r="U62" i="4"/>
  <c r="W62" i="4" s="1"/>
  <c r="F62" i="4"/>
  <c r="D62" i="4"/>
  <c r="X61" i="4"/>
  <c r="U61" i="4"/>
  <c r="W61" i="4" s="1"/>
  <c r="F61" i="4"/>
  <c r="D61" i="4"/>
  <c r="X60" i="4"/>
  <c r="U60" i="4"/>
  <c r="W60" i="4" s="1"/>
  <c r="F60" i="4"/>
  <c r="D60" i="4"/>
  <c r="X59" i="4"/>
  <c r="U59" i="4"/>
  <c r="W59" i="4" s="1"/>
  <c r="Z59" i="4" s="1"/>
  <c r="D59" i="4"/>
  <c r="X58" i="4"/>
  <c r="U58" i="4"/>
  <c r="W58" i="4" s="1"/>
  <c r="Z58" i="4" s="1"/>
  <c r="D58" i="4"/>
  <c r="U57" i="4"/>
  <c r="U56" i="4"/>
  <c r="X45" i="4"/>
  <c r="U45" i="4"/>
  <c r="W45" i="4" s="1"/>
  <c r="Z45" i="4" s="1"/>
  <c r="D45" i="4"/>
  <c r="X44" i="4"/>
  <c r="U44" i="4"/>
  <c r="W44" i="4" s="1"/>
  <c r="F44" i="4"/>
  <c r="D44" i="4"/>
  <c r="X43" i="4"/>
  <c r="U43" i="4"/>
  <c r="W43" i="4" s="1"/>
  <c r="F43" i="4"/>
  <c r="D43" i="4"/>
  <c r="X42" i="4"/>
  <c r="U42" i="4"/>
  <c r="W42" i="4" s="1"/>
  <c r="AB42" i="4" s="1"/>
  <c r="N42" i="4"/>
  <c r="F42" i="4"/>
  <c r="D42" i="4"/>
  <c r="X41" i="4"/>
  <c r="U41" i="4"/>
  <c r="W41" i="4" s="1"/>
  <c r="Z41" i="4" s="1"/>
  <c r="N41" i="4"/>
  <c r="D41" i="4"/>
  <c r="X40" i="4"/>
  <c r="U40" i="4"/>
  <c r="W40" i="4" s="1"/>
  <c r="Z40" i="4" s="1"/>
  <c r="D40" i="4"/>
  <c r="U39" i="4"/>
  <c r="U38" i="4"/>
  <c r="K36" i="4"/>
  <c r="K35" i="4"/>
  <c r="X32" i="4"/>
  <c r="U32" i="4"/>
  <c r="W32" i="4" s="1"/>
  <c r="Z32" i="4" s="1"/>
  <c r="D32" i="4"/>
  <c r="X31" i="4"/>
  <c r="U31" i="4"/>
  <c r="W31" i="4" s="1"/>
  <c r="F31" i="4"/>
  <c r="D31" i="4"/>
  <c r="X30" i="4"/>
  <c r="U30" i="4"/>
  <c r="W30" i="4" s="1"/>
  <c r="AB30" i="4" s="1"/>
  <c r="F30" i="4"/>
  <c r="D30" i="4"/>
  <c r="X29" i="4"/>
  <c r="U29" i="4"/>
  <c r="W29" i="4" s="1"/>
  <c r="F29" i="4"/>
  <c r="D29" i="4"/>
  <c r="X28" i="4"/>
  <c r="U28" i="4"/>
  <c r="W28" i="4" s="1"/>
  <c r="Z28" i="4" s="1"/>
  <c r="D28" i="4"/>
  <c r="X27" i="4"/>
  <c r="U27" i="4"/>
  <c r="W27" i="4" s="1"/>
  <c r="Z27" i="4" s="1"/>
  <c r="D27" i="4"/>
  <c r="U26" i="4"/>
  <c r="U25" i="4"/>
  <c r="X19" i="4"/>
  <c r="U19" i="4"/>
  <c r="W19" i="4" s="1"/>
  <c r="Z19" i="4" s="1"/>
  <c r="D19" i="4"/>
  <c r="X18" i="4"/>
  <c r="U18" i="4"/>
  <c r="W18" i="4" s="1"/>
  <c r="F18" i="4"/>
  <c r="D18" i="4"/>
  <c r="X17" i="4"/>
  <c r="U17" i="4"/>
  <c r="W17" i="4" s="1"/>
  <c r="F17" i="4"/>
  <c r="D17" i="4"/>
  <c r="X16" i="4"/>
  <c r="U16" i="4"/>
  <c r="W16" i="4" s="1"/>
  <c r="AB16" i="4" s="1"/>
  <c r="F16" i="4"/>
  <c r="D16" i="4"/>
  <c r="X15" i="4"/>
  <c r="U15" i="4"/>
  <c r="W15" i="4" s="1"/>
  <c r="Z15" i="4" s="1"/>
  <c r="D15" i="4"/>
  <c r="X14" i="4"/>
  <c r="U14" i="4"/>
  <c r="W14" i="4" s="1"/>
  <c r="Z14" i="4" s="1"/>
  <c r="D14" i="4"/>
  <c r="U13" i="4"/>
  <c r="U12" i="4"/>
  <c r="U12" i="1"/>
  <c r="U13" i="1"/>
  <c r="D14" i="1"/>
  <c r="F20" i="1" s="1"/>
  <c r="U14" i="1"/>
  <c r="W14" i="1" s="1"/>
  <c r="Z14" i="1" s="1"/>
  <c r="X14" i="1"/>
  <c r="D15" i="1"/>
  <c r="U15" i="1"/>
  <c r="W15" i="1" s="1"/>
  <c r="Z15" i="1" s="1"/>
  <c r="X15" i="1"/>
  <c r="D16" i="1"/>
  <c r="F16" i="1"/>
  <c r="U16" i="1"/>
  <c r="W16" i="1" s="1"/>
  <c r="X16" i="1"/>
  <c r="D17" i="1"/>
  <c r="D20" i="1" s="1"/>
  <c r="F17" i="1"/>
  <c r="U17" i="1"/>
  <c r="W17" i="1"/>
  <c r="Z17" i="1" s="1"/>
  <c r="X17" i="1"/>
  <c r="D18" i="1"/>
  <c r="F18" i="1"/>
  <c r="U18" i="1"/>
  <c r="W18" i="1"/>
  <c r="Z18" i="1" s="1"/>
  <c r="X18" i="1"/>
  <c r="D19" i="1"/>
  <c r="U19" i="1"/>
  <c r="W19" i="1"/>
  <c r="Z19" i="1" s="1"/>
  <c r="X19" i="1"/>
  <c r="U25" i="1"/>
  <c r="U26" i="1"/>
  <c r="D27" i="1"/>
  <c r="D33" i="1" s="1"/>
  <c r="U27" i="1"/>
  <c r="W27" i="1"/>
  <c r="Z27" i="1" s="1"/>
  <c r="X27" i="1"/>
  <c r="D28" i="1"/>
  <c r="U28" i="1"/>
  <c r="W28" i="1" s="1"/>
  <c r="Z28" i="1" s="1"/>
  <c r="X28" i="1"/>
  <c r="D29" i="1"/>
  <c r="F29" i="1"/>
  <c r="F33" i="1" s="1"/>
  <c r="X34" i="1" s="1"/>
  <c r="U29" i="1"/>
  <c r="W29" i="1"/>
  <c r="Z29" i="1" s="1"/>
  <c r="X29" i="1"/>
  <c r="D30" i="1"/>
  <c r="F30" i="1"/>
  <c r="U30" i="1"/>
  <c r="W30" i="1" s="1"/>
  <c r="X30" i="1"/>
  <c r="D31" i="1"/>
  <c r="F31" i="1"/>
  <c r="U31" i="1"/>
  <c r="W31" i="1"/>
  <c r="Z31" i="1" s="1"/>
  <c r="X31" i="1"/>
  <c r="D32" i="1"/>
  <c r="U32" i="1"/>
  <c r="W32" i="1" s="1"/>
  <c r="Z32" i="1" s="1"/>
  <c r="X32" i="1"/>
  <c r="K35" i="1"/>
  <c r="K36" i="1"/>
  <c r="U38" i="1"/>
  <c r="U39" i="1"/>
  <c r="D40" i="1"/>
  <c r="U40" i="1"/>
  <c r="W40" i="1"/>
  <c r="Z40" i="1" s="1"/>
  <c r="X40" i="1"/>
  <c r="D41" i="1"/>
  <c r="F46" i="1" s="1"/>
  <c r="X47" i="1" s="1"/>
  <c r="N41" i="1"/>
  <c r="U41" i="1"/>
  <c r="W41" i="1" s="1"/>
  <c r="Z41" i="1" s="1"/>
  <c r="X41" i="1"/>
  <c r="D42" i="1"/>
  <c r="D46" i="1" s="1"/>
  <c r="F42" i="1"/>
  <c r="N42" i="1"/>
  <c r="U42" i="1"/>
  <c r="W42" i="1" s="1"/>
  <c r="X42" i="1"/>
  <c r="D43" i="1"/>
  <c r="F43" i="1"/>
  <c r="U43" i="1"/>
  <c r="W43" i="1"/>
  <c r="Z43" i="1" s="1"/>
  <c r="X43" i="1"/>
  <c r="D44" i="1"/>
  <c r="F44" i="1"/>
  <c r="U44" i="1"/>
  <c r="W44" i="1"/>
  <c r="Z44" i="1" s="1"/>
  <c r="X44" i="1"/>
  <c r="D45" i="1"/>
  <c r="U45" i="1"/>
  <c r="W45" i="1"/>
  <c r="Z45" i="1" s="1"/>
  <c r="X45" i="1"/>
  <c r="U56" i="1"/>
  <c r="U57" i="1"/>
  <c r="D58" i="1"/>
  <c r="D64" i="1" s="1"/>
  <c r="U58" i="1"/>
  <c r="W58" i="1" s="1"/>
  <c r="Z58" i="1" s="1"/>
  <c r="X58" i="1"/>
  <c r="D59" i="1"/>
  <c r="U59" i="1"/>
  <c r="W59" i="1"/>
  <c r="Z59" i="1" s="1"/>
  <c r="X59" i="1"/>
  <c r="D60" i="1"/>
  <c r="F60" i="1"/>
  <c r="U60" i="1"/>
  <c r="W60" i="1"/>
  <c r="Z60" i="1" s="1"/>
  <c r="X60" i="1"/>
  <c r="D61" i="1"/>
  <c r="F61" i="1"/>
  <c r="U61" i="1"/>
  <c r="W61" i="1"/>
  <c r="Z61" i="1" s="1"/>
  <c r="X61" i="1"/>
  <c r="D62" i="1"/>
  <c r="F62" i="1"/>
  <c r="U62" i="1"/>
  <c r="W62" i="1" s="1"/>
  <c r="X62" i="1"/>
  <c r="D63" i="1"/>
  <c r="U63" i="1"/>
  <c r="W63" i="1" s="1"/>
  <c r="Z63" i="1" s="1"/>
  <c r="X63" i="1"/>
  <c r="F64" i="1"/>
  <c r="X65" i="1" s="1"/>
  <c r="U69" i="1"/>
  <c r="U70" i="1"/>
  <c r="D71" i="1"/>
  <c r="U71" i="1"/>
  <c r="W71" i="1"/>
  <c r="Z71" i="1" s="1"/>
  <c r="X71" i="1"/>
  <c r="D72" i="1"/>
  <c r="U72" i="1"/>
  <c r="W72" i="1"/>
  <c r="Z72" i="1" s="1"/>
  <c r="X72" i="1"/>
  <c r="D73" i="1"/>
  <c r="D77" i="1" s="1"/>
  <c r="F73" i="1"/>
  <c r="U73" i="1"/>
  <c r="W73" i="1" s="1"/>
  <c r="X73" i="1"/>
  <c r="D74" i="1"/>
  <c r="F74" i="1"/>
  <c r="F77" i="1" s="1"/>
  <c r="X78" i="1" s="1"/>
  <c r="U74" i="1"/>
  <c r="W74" i="1" s="1"/>
  <c r="X74" i="1"/>
  <c r="D75" i="1"/>
  <c r="F75" i="1"/>
  <c r="U75" i="1"/>
  <c r="W75" i="1" s="1"/>
  <c r="X75" i="1"/>
  <c r="D76" i="1"/>
  <c r="U76" i="1"/>
  <c r="W76" i="1"/>
  <c r="Z76" i="1" s="1"/>
  <c r="X76" i="1"/>
  <c r="U82" i="1"/>
  <c r="U83" i="1"/>
  <c r="D84" i="1"/>
  <c r="F90" i="1" s="1"/>
  <c r="X91" i="1" s="1"/>
  <c r="U84" i="1"/>
  <c r="W84" i="1" s="1"/>
  <c r="Z84" i="1" s="1"/>
  <c r="X84" i="1"/>
  <c r="D85" i="1"/>
  <c r="U85" i="1"/>
  <c r="W85" i="1" s="1"/>
  <c r="Z85" i="1" s="1"/>
  <c r="X85" i="1"/>
  <c r="D86" i="1"/>
  <c r="F86" i="1"/>
  <c r="U86" i="1"/>
  <c r="W86" i="1" s="1"/>
  <c r="X86" i="1"/>
  <c r="D87" i="1"/>
  <c r="F87" i="1"/>
  <c r="U87" i="1"/>
  <c r="W87" i="1"/>
  <c r="Z87" i="1" s="1"/>
  <c r="X87" i="1"/>
  <c r="D88" i="1"/>
  <c r="F88" i="1"/>
  <c r="U88" i="1"/>
  <c r="W88" i="1"/>
  <c r="Z88" i="1" s="1"/>
  <c r="X88" i="1"/>
  <c r="D89" i="1"/>
  <c r="U89" i="1"/>
  <c r="W89" i="1"/>
  <c r="Z89" i="1" s="1"/>
  <c r="X89" i="1"/>
  <c r="D90" i="1"/>
  <c r="Z78" i="5" l="1"/>
  <c r="Z90" i="5"/>
  <c r="Z46" i="5"/>
  <c r="Z77" i="5"/>
  <c r="Z91" i="5"/>
  <c r="F46" i="4"/>
  <c r="X47" i="4" s="1"/>
  <c r="D46" i="4"/>
  <c r="D90" i="4"/>
  <c r="D33" i="4"/>
  <c r="F90" i="4"/>
  <c r="X91" i="4" s="1"/>
  <c r="Z20" i="5"/>
  <c r="F50" i="5"/>
  <c r="X51" i="5" s="1"/>
  <c r="F94" i="5"/>
  <c r="X95" i="5" s="1"/>
  <c r="Z64" i="5"/>
  <c r="Z21" i="5"/>
  <c r="Z33" i="5"/>
  <c r="Z34" i="5"/>
  <c r="F77" i="4"/>
  <c r="X78" i="4" s="1"/>
  <c r="F64" i="4"/>
  <c r="X65" i="4" s="1"/>
  <c r="AB61" i="4"/>
  <c r="Z61" i="4"/>
  <c r="Z65" i="5"/>
  <c r="Z95" i="5" s="1"/>
  <c r="F33" i="4"/>
  <c r="X34" i="4" s="1"/>
  <c r="F20" i="4"/>
  <c r="X21" i="4" s="1"/>
  <c r="D20" i="4"/>
  <c r="D50" i="4" s="1"/>
  <c r="D94" i="5"/>
  <c r="D66" i="5" s="1"/>
  <c r="X64" i="5"/>
  <c r="D50" i="5"/>
  <c r="D35" i="5" s="1"/>
  <c r="X20" i="5"/>
  <c r="X33" i="5"/>
  <c r="Z62" i="4"/>
  <c r="AB62" i="4"/>
  <c r="Z73" i="4"/>
  <c r="AB73" i="4"/>
  <c r="Z78" i="4" s="1"/>
  <c r="X90" i="4"/>
  <c r="X46" i="4"/>
  <c r="Z43" i="4"/>
  <c r="AB43" i="4"/>
  <c r="AB18" i="4"/>
  <c r="Z18" i="4"/>
  <c r="AB74" i="4"/>
  <c r="Z74" i="4"/>
  <c r="AB31" i="4"/>
  <c r="Z31" i="4"/>
  <c r="AB60" i="4"/>
  <c r="Z60" i="4"/>
  <c r="AB17" i="4"/>
  <c r="Z21" i="4" s="1"/>
  <c r="Z17" i="4"/>
  <c r="AB88" i="4"/>
  <c r="Z88" i="4"/>
  <c r="AB29" i="4"/>
  <c r="Z29" i="4"/>
  <c r="Z44" i="4"/>
  <c r="AB44" i="4"/>
  <c r="AB87" i="4"/>
  <c r="Z87" i="4"/>
  <c r="Z30" i="4"/>
  <c r="X33" i="4"/>
  <c r="D77" i="4"/>
  <c r="Z16" i="4"/>
  <c r="Z42" i="4"/>
  <c r="Z46" i="4" s="1"/>
  <c r="Z75" i="4"/>
  <c r="Z86" i="4"/>
  <c r="D64" i="4"/>
  <c r="Z42" i="1"/>
  <c r="Z46" i="1" s="1"/>
  <c r="AB42" i="1"/>
  <c r="Z47" i="1" s="1"/>
  <c r="D92" i="1"/>
  <c r="AB86" i="1"/>
  <c r="Z86" i="1"/>
  <c r="Z90" i="1" s="1"/>
  <c r="Z75" i="1"/>
  <c r="AB75" i="1"/>
  <c r="AB73" i="1"/>
  <c r="Z78" i="1" s="1"/>
  <c r="Z73" i="1"/>
  <c r="Z30" i="1"/>
  <c r="AB30" i="1"/>
  <c r="AB16" i="1"/>
  <c r="Z21" i="1" s="1"/>
  <c r="Z16" i="1"/>
  <c r="Z20" i="1" s="1"/>
  <c r="F50" i="1"/>
  <c r="X51" i="1" s="1"/>
  <c r="X21" i="1"/>
  <c r="D79" i="1"/>
  <c r="X77" i="1"/>
  <c r="AB62" i="1"/>
  <c r="Z65" i="1" s="1"/>
  <c r="Z95" i="1" s="1"/>
  <c r="Z62" i="1"/>
  <c r="Z64" i="1" s="1"/>
  <c r="D48" i="1"/>
  <c r="X46" i="1"/>
  <c r="AB74" i="1"/>
  <c r="Z74" i="1"/>
  <c r="Z77" i="1" s="1"/>
  <c r="Z33" i="1"/>
  <c r="Z34" i="1"/>
  <c r="X64" i="1"/>
  <c r="D94" i="1"/>
  <c r="X94" i="1" s="1"/>
  <c r="X33" i="1"/>
  <c r="D50" i="1"/>
  <c r="D35" i="1" s="1"/>
  <c r="X20" i="1"/>
  <c r="AB87" i="1"/>
  <c r="Z91" i="1" s="1"/>
  <c r="AB43" i="1"/>
  <c r="AB17" i="1"/>
  <c r="X90" i="1"/>
  <c r="AB88" i="1"/>
  <c r="AB44" i="1"/>
  <c r="AB29" i="1"/>
  <c r="AB18" i="1"/>
  <c r="F94" i="1"/>
  <c r="X95" i="1" s="1"/>
  <c r="AB60" i="1"/>
  <c r="AB31" i="1"/>
  <c r="AB61" i="1"/>
  <c r="Z51" i="5" l="1"/>
  <c r="Z94" i="5"/>
  <c r="Z92" i="5" s="1"/>
  <c r="Z90" i="4"/>
  <c r="Z91" i="4"/>
  <c r="Z47" i="4"/>
  <c r="F94" i="4"/>
  <c r="X95" i="4" s="1"/>
  <c r="Z50" i="5"/>
  <c r="Z35" i="5" s="1"/>
  <c r="D22" i="5"/>
  <c r="Z77" i="4"/>
  <c r="Z64" i="4"/>
  <c r="Z65" i="4"/>
  <c r="Z95" i="4" s="1"/>
  <c r="Z33" i="4"/>
  <c r="Z34" i="4"/>
  <c r="Z51" i="4" s="1"/>
  <c r="F50" i="4"/>
  <c r="X51" i="4" s="1"/>
  <c r="X20" i="4"/>
  <c r="Z20" i="4"/>
  <c r="D22" i="4"/>
  <c r="D35" i="4"/>
  <c r="D48" i="4"/>
  <c r="X94" i="5"/>
  <c r="D92" i="5"/>
  <c r="D79" i="5"/>
  <c r="N12" i="5"/>
  <c r="L12" i="5"/>
  <c r="X50" i="5"/>
  <c r="D48" i="5"/>
  <c r="D94" i="4"/>
  <c r="D66" i="4" s="1"/>
  <c r="X64" i="4"/>
  <c r="X50" i="4"/>
  <c r="X77" i="4"/>
  <c r="Z48" i="1"/>
  <c r="Z79" i="1"/>
  <c r="Z50" i="1"/>
  <c r="Z22" i="1" s="1"/>
  <c r="Z51" i="1"/>
  <c r="Z94" i="1"/>
  <c r="Z66" i="1" s="1"/>
  <c r="Z35" i="1"/>
  <c r="D66" i="1"/>
  <c r="N12" i="1"/>
  <c r="X50" i="1"/>
  <c r="L12" i="1"/>
  <c r="P12" i="1" s="1"/>
  <c r="D22" i="1"/>
  <c r="Z79" i="5" l="1"/>
  <c r="Z66" i="5"/>
  <c r="P12" i="5"/>
  <c r="S12" i="5" s="1"/>
  <c r="Z48" i="5"/>
  <c r="Z22" i="5"/>
  <c r="L12" i="4"/>
  <c r="Z50" i="4"/>
  <c r="Z48" i="4" s="1"/>
  <c r="N12" i="4"/>
  <c r="Z94" i="4"/>
  <c r="Z66" i="4" s="1"/>
  <c r="Z92" i="4"/>
  <c r="Z79" i="4"/>
  <c r="X94" i="4"/>
  <c r="D92" i="4"/>
  <c r="D79" i="4"/>
  <c r="Q12" i="1"/>
  <c r="R12" i="1"/>
  <c r="S12" i="1"/>
  <c r="Z92" i="1"/>
  <c r="Q12" i="5" l="1"/>
  <c r="R12" i="5"/>
  <c r="P12" i="4"/>
  <c r="S12" i="4" s="1"/>
  <c r="Z35" i="4"/>
  <c r="Z22" i="4"/>
  <c r="Q12" i="4"/>
  <c r="R12" i="4"/>
</calcChain>
</file>

<file path=xl/sharedStrings.xml><?xml version="1.0" encoding="utf-8"?>
<sst xmlns="http://schemas.openxmlformats.org/spreadsheetml/2006/main" count="1227" uniqueCount="94">
  <si>
    <t>PU en Siège</t>
  </si>
  <si>
    <t>=&gt;</t>
  </si>
  <si>
    <t>PU</t>
  </si>
  <si>
    <t>Grand Total des PU :</t>
  </si>
  <si>
    <t>PU en Siège)</t>
  </si>
  <si>
    <t>PU (=</t>
  </si>
  <si>
    <t>%</t>
  </si>
  <si>
    <t>Ratio de PU de base :</t>
  </si>
  <si>
    <t>Total Siège :</t>
  </si>
  <si>
    <t>Total :</t>
  </si>
  <si>
    <t>PU)</t>
  </si>
  <si>
    <t>(=</t>
  </si>
  <si>
    <t>Troupes d'Élite</t>
  </si>
  <si>
    <t>PU) (=</t>
  </si>
  <si>
    <t>Engins de Siège</t>
  </si>
  <si>
    <t>Mineurs</t>
  </si>
  <si>
    <t>Cavaliers</t>
  </si>
  <si>
    <t>Archers</t>
  </si>
  <si>
    <t>Fantassins</t>
  </si>
  <si>
    <t>(Notifier la présence éventuelle du Roi ou du Vassal ici)</t>
  </si>
  <si>
    <t># Nom de l'Armée #3</t>
  </si>
  <si>
    <t># Nom de l'Armée #2</t>
  </si>
  <si>
    <t># Nom de l'Armée #1</t>
  </si>
  <si>
    <t>% de pertes</t>
  </si>
  <si>
    <t>Troupes du Camp 2 :</t>
  </si>
  <si>
    <t>(nom du roi 2)</t>
  </si>
  <si>
    <t>Camp de</t>
  </si>
  <si>
    <t>Total des pertes du Camp n°2 :</t>
  </si>
  <si>
    <t>Total des pertes du Camp n°1 :</t>
  </si>
  <si>
    <t>Indiquez la somme des dés pour le Camp n°2 :</t>
  </si>
  <si>
    <t>Indiquez la somme des dés pour le Camp n°1 :</t>
  </si>
  <si>
    <t>pour le camp n°2</t>
  </si>
  <si>
    <t>Lancer :</t>
  </si>
  <si>
    <t>pour le camp n°1</t>
  </si>
  <si>
    <t>S'il y a retraite, calculer sur la Feuille "Retraite". (Cette page ne les gère pas.)</t>
  </si>
  <si>
    <t>Numéro du camp gagnant (1 pour celui du haut, 2 pour celui du bas) :</t>
  </si>
  <si>
    <t>+</t>
  </si>
  <si>
    <t>Indiquer le score du Camp gagnant après jet de dés :</t>
  </si>
  <si>
    <t>=&gt; Bataille non concluante : chaque adversaire reste sur ses positions.</t>
  </si>
  <si>
    <t>Différence finale : +2 pour Gro'Orag</t>
  </si>
  <si>
    <t>5 pour les Orsimers, 5 pour les Nordiques, Égalité.</t>
  </si>
  <si>
    <t>Je passe aux lancés de dés pour déterminer la marge.</t>
  </si>
  <si>
    <t>Total : +xxx pour le camp avantagé</t>
  </si>
  <si>
    <t>• Modificateur stratégique :</t>
  </si>
  <si>
    <t>• Malus de Moral</t>
  </si>
  <si>
    <t>• Bonus de Charisme</t>
  </si>
  <si>
    <t>• Bonus combat à domicile</t>
  </si>
  <si>
    <t>• Bonus de Murs / Barricade / Patriotisme</t>
  </si>
  <si>
    <t>• Modif RP / Tactique / Retard :</t>
  </si>
  <si>
    <t>(Ce qui suit liste les bonus à prendre en compte s'il y a lieu)</t>
  </si>
  <si>
    <t>=</t>
  </si>
  <si>
    <t>/</t>
  </si>
  <si>
    <t>• Modif de ratio :</t>
  </si>
  <si>
    <t>Troupes du Camp 1 :</t>
  </si>
  <si>
    <t>(nom du roi 1)</t>
  </si>
  <si>
    <t>Ne pas y toucher</t>
  </si>
  <si>
    <t xml:space="preserve">Les cases grises sont celles où des calculs sont faits =&gt; </t>
  </si>
  <si>
    <t xml:space="preserve"> (ou après départ des fuyards et poursuivants si Retraite)</t>
  </si>
  <si>
    <t>Dans cet Excel, ne modifiez / complètez que les cases roses !</t>
  </si>
  <si>
    <t>État des armées au début du round</t>
  </si>
  <si>
    <t>Maximum 3 races différentes dans un même camp lors d'une bataille.</t>
  </si>
  <si>
    <t>/!\ Les troupes d'une même race sont toujours à fusionner.</t>
  </si>
  <si>
    <t>(Mettre "Siège", "Plaine" ou "Mer" sans les guillemets)</t>
  </si>
  <si>
    <t>Plaine</t>
  </si>
  <si>
    <t>Terrain =</t>
  </si>
  <si>
    <t>Conçu pour être copiable / collable directement sur le forum</t>
  </si>
  <si>
    <t>Calculateur des Pertes</t>
  </si>
  <si>
    <t>Calculateur de modif de ratio</t>
  </si>
  <si>
    <t>Calculateur de bataille - PU</t>
  </si>
  <si>
    <t>Sigis Mundo</t>
  </si>
  <si>
    <t>Senval Melderi</t>
  </si>
  <si>
    <t>et Manoster</t>
  </si>
  <si>
    <t>Manoster</t>
  </si>
  <si>
    <t># Régent Sigis Mundo</t>
  </si>
  <si>
    <t>Garde Républicaine + Légion de la Mort + Légion I + Légion II</t>
  </si>
  <si>
    <t>La Némésis</t>
  </si>
  <si>
    <t># Roi Mordred</t>
  </si>
  <si>
    <t>Chevaliers</t>
  </si>
  <si>
    <t>Cavaliers de Griffon</t>
  </si>
  <si>
    <t>Mages Nécromants</t>
  </si>
  <si>
    <t>La Faucheuse</t>
  </si>
  <si>
    <t># Roi Senval Melderi</t>
  </si>
  <si>
    <t>Mages</t>
  </si>
  <si>
    <t>Siège</t>
  </si>
  <si>
    <t xml:space="preserve"> # Roi Manoster + Général Benure Carmin</t>
  </si>
  <si>
    <t>La Faucheuse + La Force d'Interception</t>
  </si>
  <si>
    <t>Soldats Lourds</t>
  </si>
  <si>
    <t>Soldats Légers</t>
  </si>
  <si>
    <t>Pamhars Raths</t>
  </si>
  <si>
    <t>Miliciens</t>
  </si>
  <si>
    <t>Les Lynx de Pelletine</t>
  </si>
  <si>
    <t>La Stèle des Marais</t>
  </si>
  <si>
    <t># Roi Manoster</t>
  </si>
  <si>
    <t>Asmodhai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</si>
</sst>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rgb="FF800080"/>
      <name val="Georgia"/>
      <family val="1"/>
    </font>
    <font>
      <b/>
      <sz val="11"/>
      <color theme="1"/>
      <name val="Georgia"/>
      <family val="1"/>
    </font>
    <font>
      <i/>
      <sz val="11"/>
      <color rgb="FF000000"/>
      <name val="Georgia"/>
      <family val="1"/>
    </font>
    <font>
      <sz val="11"/>
      <color rgb="FFFF0000"/>
      <name val="Georgia"/>
      <family val="1"/>
    </font>
    <font>
      <sz val="11"/>
      <color rgb="FFC00000"/>
      <name val="Georgia"/>
      <family val="1"/>
    </font>
    <font>
      <i/>
      <sz val="11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3" fontId="3" fillId="3" borderId="0" xfId="0" applyNumberFormat="1" applyFont="1" applyFill="1"/>
    <xf numFmtId="49" fontId="3" fillId="0" borderId="0" xfId="0" applyNumberFormat="1" applyFont="1"/>
    <xf numFmtId="3" fontId="3" fillId="0" borderId="0" xfId="0" applyNumberFormat="1" applyFont="1"/>
    <xf numFmtId="49" fontId="2" fillId="0" borderId="0" xfId="0" applyNumberFormat="1" applyFont="1"/>
    <xf numFmtId="0" fontId="4" fillId="0" borderId="0" xfId="0" applyFont="1"/>
    <xf numFmtId="2" fontId="4" fillId="3" borderId="0" xfId="0" applyNumberFormat="1" applyFont="1" applyFill="1"/>
    <xf numFmtId="3" fontId="4" fillId="3" borderId="0" xfId="0" applyNumberFormat="1" applyFont="1" applyFill="1"/>
    <xf numFmtId="49" fontId="4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0" fontId="4" fillId="4" borderId="0" xfId="0" applyFont="1" applyFill="1"/>
    <xf numFmtId="3" fontId="2" fillId="3" borderId="0" xfId="0" applyNumberFormat="1" applyFont="1" applyFill="1"/>
    <xf numFmtId="0" fontId="2" fillId="3" borderId="0" xfId="0" applyFont="1" applyFill="1"/>
    <xf numFmtId="49" fontId="2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5" fillId="0" borderId="0" xfId="0" applyFont="1"/>
    <xf numFmtId="0" fontId="5" fillId="4" borderId="0" xfId="0" applyFont="1" applyFill="1"/>
    <xf numFmtId="0" fontId="2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2" fontId="4" fillId="0" borderId="0" xfId="0" applyNumberFormat="1" applyFont="1"/>
    <xf numFmtId="0" fontId="2" fillId="5" borderId="0" xfId="0" applyFont="1" applyFill="1"/>
    <xf numFmtId="49" fontId="2" fillId="5" borderId="0" xfId="0" applyNumberFormat="1" applyFont="1" applyFill="1"/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/>
    </xf>
    <xf numFmtId="4" fontId="2" fillId="3" borderId="0" xfId="1" applyNumberFormat="1" applyFont="1" applyFill="1" applyAlignment="1">
      <alignment horizontal="left"/>
    </xf>
    <xf numFmtId="3" fontId="2" fillId="3" borderId="0" xfId="0" applyNumberFormat="1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4" fillId="2" borderId="0" xfId="0" applyFont="1" applyFill="1"/>
  </cellXfs>
  <cellStyles count="2">
    <cellStyle name="Milliers" xfId="1" builtinId="3"/>
    <cellStyle name="Normal" xfId="0" builtinId="0"/>
  </cellStyles>
  <dxfs count="96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61" workbookViewId="0">
      <selection activeCell="L66" sqref="L66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8.28515625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68</v>
      </c>
      <c r="B1" s="8"/>
      <c r="C1" s="8"/>
      <c r="D1" s="8"/>
      <c r="E1" s="8"/>
      <c r="F1" s="8"/>
      <c r="G1" s="8"/>
      <c r="H1" s="8"/>
      <c r="I1" s="36"/>
      <c r="J1" s="8" t="s">
        <v>67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66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65</v>
      </c>
      <c r="B2" s="35"/>
      <c r="C2" s="35"/>
      <c r="D2" s="35"/>
      <c r="E2" s="35"/>
      <c r="F2" s="35"/>
      <c r="G2" s="1"/>
      <c r="H2" s="1"/>
      <c r="I2" s="2"/>
      <c r="J2" s="1" t="s">
        <v>64</v>
      </c>
      <c r="K2" s="18" t="s">
        <v>83</v>
      </c>
      <c r="L2" s="1" t="s">
        <v>62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61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60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59</v>
      </c>
      <c r="B6" s="1"/>
      <c r="C6" s="1"/>
      <c r="D6" s="1"/>
      <c r="E6" s="1"/>
      <c r="F6" s="1"/>
      <c r="G6" s="1"/>
      <c r="H6" s="1"/>
      <c r="I6" s="2"/>
      <c r="J6" s="1" t="s">
        <v>58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57</v>
      </c>
      <c r="B7" s="1"/>
      <c r="C7" s="1"/>
      <c r="D7" s="1"/>
      <c r="E7" s="1"/>
      <c r="F7" s="1"/>
      <c r="G7" s="1"/>
      <c r="H7" s="1"/>
      <c r="I7" s="2"/>
      <c r="J7" s="1" t="s">
        <v>56</v>
      </c>
      <c r="L7" s="1"/>
      <c r="M7" s="1"/>
      <c r="N7" s="1"/>
      <c r="O7" s="1"/>
      <c r="P7" s="1"/>
      <c r="Q7" s="1"/>
      <c r="R7" s="16"/>
      <c r="S7" s="1" t="s">
        <v>55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26</v>
      </c>
      <c r="B10" s="18" t="s">
        <v>69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53</v>
      </c>
      <c r="V10" s="1"/>
      <c r="W10" s="1"/>
      <c r="X10" s="18">
        <v>18</v>
      </c>
      <c r="Y10" s="1" t="s">
        <v>23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74</v>
      </c>
      <c r="B12" s="20"/>
      <c r="C12" s="1"/>
      <c r="D12" s="1"/>
      <c r="E12" s="1"/>
      <c r="F12" s="1"/>
      <c r="G12" s="1"/>
      <c r="H12" s="1"/>
      <c r="I12" s="2"/>
      <c r="J12" s="16" t="s">
        <v>52</v>
      </c>
      <c r="K12" s="16"/>
      <c r="L12" s="15">
        <f>IF(OR(K2="Mer",K2="Siège"),IF(F50&gt;F94,F50,F94),IF(K2="Plaine",IF(D50&gt;D94,D50,D94),"Erreur !"))</f>
        <v>61500</v>
      </c>
      <c r="M12" s="16" t="s">
        <v>51</v>
      </c>
      <c r="N12" s="33">
        <f>IF(OR(K2="Mer",K2="Siège"),IF(F50&lt;=F94,F50,F94),IF(K2="Plaine",IF(D50&lt;=D94,D50,D94),"Erreur !"))</f>
        <v>58970</v>
      </c>
      <c r="O12" s="16" t="s">
        <v>50</v>
      </c>
      <c r="P12" s="32">
        <f>L12/N12</f>
        <v>1.0429031711039511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Égalité</v>
      </c>
      <c r="R12" s="16" t="str">
        <f>IF(P12&lt;2^0.25,"","pour")</f>
        <v/>
      </c>
      <c r="S12" s="16" t="str">
        <f>IF(P12&lt;2^0.25,"",IF(OR(K2="Mer",K2="Siège"),IF(F50&gt;F94,B10,B54),IF(K2="Plaine",IF(D50&gt;D94,B10,B54),"Erreur !")))</f>
        <v/>
      </c>
      <c r="T12" s="2"/>
      <c r="U12" s="15" t="str">
        <f t="shared" ref="U12:U19" si="0">A12</f>
        <v>Garde Républicaine + Légion de la Mort + Légion I + Légion II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73</v>
      </c>
      <c r="B13" s="1"/>
      <c r="C13" s="1"/>
      <c r="D13" s="1"/>
      <c r="E13" s="1"/>
      <c r="F13" s="1"/>
      <c r="G13" s="1"/>
      <c r="H13" s="1"/>
      <c r="I13" s="2"/>
      <c r="J13" s="1" t="s">
        <v>49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# Régent Sigis Mundo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/>
      <c r="B14" s="18" t="s">
        <v>18</v>
      </c>
      <c r="C14" s="1" t="s">
        <v>11</v>
      </c>
      <c r="D14" s="15">
        <f>2*A14</f>
        <v>0</v>
      </c>
      <c r="E14" s="1" t="s">
        <v>10</v>
      </c>
      <c r="F14" s="1"/>
      <c r="G14" s="1"/>
      <c r="H14" s="1"/>
      <c r="I14" s="2"/>
      <c r="J14" s="7" t="s">
        <v>48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0</v>
      </c>
      <c r="V14" s="17" t="s">
        <v>1</v>
      </c>
      <c r="W14" s="15">
        <f t="shared" ref="W14:W19" si="1">ROUND(U14*(1-X$10/100),0)</f>
        <v>0</v>
      </c>
      <c r="X14" s="16" t="str">
        <f t="shared" ref="X14:X19" si="2">B14</f>
        <v>Fantassins</v>
      </c>
      <c r="Y14" s="1" t="s">
        <v>11</v>
      </c>
      <c r="Z14" s="15">
        <f>2*W14</f>
        <v>0</v>
      </c>
      <c r="AA14" s="1" t="s">
        <v>10</v>
      </c>
      <c r="AB14" s="1"/>
      <c r="AC14" s="1"/>
      <c r="AD14" s="1"/>
    </row>
    <row r="15" spans="1:30" x14ac:dyDescent="0.25">
      <c r="A15" s="19"/>
      <c r="B15" s="18" t="s">
        <v>17</v>
      </c>
      <c r="C15" s="1" t="s">
        <v>11</v>
      </c>
      <c r="D15" s="15">
        <f>3*A15</f>
        <v>0</v>
      </c>
      <c r="E15" s="1" t="s">
        <v>10</v>
      </c>
      <c r="F15" s="1"/>
      <c r="G15" s="1"/>
      <c r="H15" s="1"/>
      <c r="I15" s="2"/>
      <c r="J15" s="1" t="s">
        <v>47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0</v>
      </c>
      <c r="V15" s="17" t="s">
        <v>1</v>
      </c>
      <c r="W15" s="15">
        <f t="shared" si="1"/>
        <v>0</v>
      </c>
      <c r="X15" s="16" t="str">
        <f t="shared" si="2"/>
        <v>Archers</v>
      </c>
      <c r="Y15" s="1" t="s">
        <v>11</v>
      </c>
      <c r="Z15" s="15">
        <f>3*W15</f>
        <v>0</v>
      </c>
      <c r="AA15" s="1" t="s">
        <v>10</v>
      </c>
      <c r="AB15" s="1"/>
      <c r="AC15" s="1"/>
      <c r="AD15" s="1"/>
    </row>
    <row r="16" spans="1:30" x14ac:dyDescent="0.25">
      <c r="A16" s="19"/>
      <c r="B16" s="18" t="s">
        <v>16</v>
      </c>
      <c r="C16" s="1" t="s">
        <v>11</v>
      </c>
      <c r="D16" s="15">
        <f>4*A16</f>
        <v>0</v>
      </c>
      <c r="E16" s="1" t="s">
        <v>13</v>
      </c>
      <c r="F16" s="15">
        <f>2*A16</f>
        <v>0</v>
      </c>
      <c r="G16" s="1" t="s">
        <v>4</v>
      </c>
      <c r="H16" s="1"/>
      <c r="I16" s="2"/>
      <c r="J16" s="7" t="s">
        <v>46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0</v>
      </c>
      <c r="V16" s="17" t="s">
        <v>1</v>
      </c>
      <c r="W16" s="15">
        <f t="shared" si="1"/>
        <v>0</v>
      </c>
      <c r="X16" s="16" t="str">
        <f t="shared" si="2"/>
        <v>Cavaliers</v>
      </c>
      <c r="Y16" s="1" t="s">
        <v>11</v>
      </c>
      <c r="Z16" s="15">
        <f>4*W16</f>
        <v>0</v>
      </c>
      <c r="AA16" s="1" t="s">
        <v>13</v>
      </c>
      <c r="AB16" s="15">
        <f>2*W16</f>
        <v>0</v>
      </c>
      <c r="AC16" s="1" t="s">
        <v>4</v>
      </c>
      <c r="AD16" s="1"/>
    </row>
    <row r="17" spans="1:30" x14ac:dyDescent="0.25">
      <c r="A17" s="19"/>
      <c r="B17" s="18" t="s">
        <v>15</v>
      </c>
      <c r="C17" s="1" t="s">
        <v>11</v>
      </c>
      <c r="D17" s="15">
        <f>1*A17</f>
        <v>0</v>
      </c>
      <c r="E17" s="1" t="s">
        <v>13</v>
      </c>
      <c r="F17" s="15">
        <f>3*A17</f>
        <v>0</v>
      </c>
      <c r="G17" s="1" t="s">
        <v>4</v>
      </c>
      <c r="H17" s="1"/>
      <c r="I17" s="2"/>
      <c r="J17" s="7" t="s">
        <v>45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0</v>
      </c>
      <c r="V17" s="17" t="s">
        <v>1</v>
      </c>
      <c r="W17" s="15">
        <f t="shared" si="1"/>
        <v>0</v>
      </c>
      <c r="X17" s="16" t="str">
        <f t="shared" si="2"/>
        <v>Mineurs</v>
      </c>
      <c r="Y17" s="1" t="s">
        <v>11</v>
      </c>
      <c r="Z17" s="15">
        <f>1*W17</f>
        <v>0</v>
      </c>
      <c r="AA17" s="1" t="s">
        <v>13</v>
      </c>
      <c r="AB17" s="15">
        <f>3*W17</f>
        <v>0</v>
      </c>
      <c r="AC17" s="1" t="s">
        <v>4</v>
      </c>
      <c r="AD17" s="1"/>
    </row>
    <row r="18" spans="1:30" x14ac:dyDescent="0.25">
      <c r="A18" s="19"/>
      <c r="B18" s="18" t="s">
        <v>14</v>
      </c>
      <c r="C18" s="1" t="s">
        <v>11</v>
      </c>
      <c r="D18" s="15">
        <f>15*A18</f>
        <v>0</v>
      </c>
      <c r="E18" s="1" t="s">
        <v>13</v>
      </c>
      <c r="F18" s="15">
        <f>50*A18</f>
        <v>0</v>
      </c>
      <c r="G18" s="1" t="s">
        <v>4</v>
      </c>
      <c r="H18" s="1"/>
      <c r="I18" s="2"/>
      <c r="J18" s="7" t="s">
        <v>44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0</v>
      </c>
      <c r="V18" s="17" t="s">
        <v>1</v>
      </c>
      <c r="W18" s="15">
        <f t="shared" si="1"/>
        <v>0</v>
      </c>
      <c r="X18" s="16" t="str">
        <f t="shared" si="2"/>
        <v>Engins de Siège</v>
      </c>
      <c r="Y18" s="1" t="s">
        <v>11</v>
      </c>
      <c r="Z18" s="15">
        <f>15*W18</f>
        <v>0</v>
      </c>
      <c r="AA18" s="1" t="s">
        <v>13</v>
      </c>
      <c r="AB18" s="15">
        <f>50*W18</f>
        <v>0</v>
      </c>
      <c r="AC18" s="1" t="s">
        <v>4</v>
      </c>
      <c r="AD18" s="1"/>
    </row>
    <row r="19" spans="1:30" x14ac:dyDescent="0.25">
      <c r="A19" s="19">
        <v>6150</v>
      </c>
      <c r="B19" s="18" t="s">
        <v>12</v>
      </c>
      <c r="C19" s="1" t="s">
        <v>11</v>
      </c>
      <c r="D19" s="15">
        <f>10*A19</f>
        <v>61500</v>
      </c>
      <c r="E19" s="1" t="s">
        <v>10</v>
      </c>
      <c r="F19" s="1"/>
      <c r="G19" s="1"/>
      <c r="H19" s="1"/>
      <c r="I19" s="2"/>
      <c r="J19" s="7" t="s">
        <v>43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6150</v>
      </c>
      <c r="V19" s="17" t="s">
        <v>1</v>
      </c>
      <c r="W19" s="15">
        <f t="shared" si="1"/>
        <v>5043</v>
      </c>
      <c r="X19" s="16" t="str">
        <f t="shared" si="2"/>
        <v>Troupes d'Élite</v>
      </c>
      <c r="Y19" s="1" t="s">
        <v>11</v>
      </c>
      <c r="Z19" s="15">
        <f>10*W19</f>
        <v>50430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61500</v>
      </c>
      <c r="E20" s="8" t="s">
        <v>5</v>
      </c>
      <c r="F20" s="10">
        <f>D14+D15+F16+F17+F18+D19</f>
        <v>61500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61500</v>
      </c>
      <c r="Y20" s="11" t="s">
        <v>1</v>
      </c>
      <c r="Z20" s="10">
        <f>Z14+Z15+Z16+Z17+Z18+Z19</f>
        <v>50430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42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61500</v>
      </c>
      <c r="Y21" s="11" t="s">
        <v>1</v>
      </c>
      <c r="Z21" s="10">
        <f>Z14+Z15+AB16+AB17+AB18+Z19</f>
        <v>50430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41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40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39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38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37</v>
      </c>
      <c r="K30" s="1"/>
      <c r="L30" s="1"/>
      <c r="M30" s="1"/>
      <c r="N30" s="1"/>
      <c r="O30" s="1"/>
      <c r="P30" s="1"/>
      <c r="Q30" s="1"/>
      <c r="R30" s="31" t="s">
        <v>36</v>
      </c>
      <c r="S30" s="29">
        <v>4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35</v>
      </c>
      <c r="K31" s="1"/>
      <c r="L31" s="1"/>
      <c r="M31" s="1"/>
      <c r="N31" s="1"/>
      <c r="O31" s="1"/>
      <c r="P31" s="1"/>
      <c r="Q31" s="1"/>
      <c r="R31" s="1"/>
      <c r="S31" s="29">
        <v>1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34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32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2 D6</v>
      </c>
      <c r="L35" s="1" t="s">
        <v>33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32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6 D6</v>
      </c>
      <c r="L36" s="1" t="s">
        <v>31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30</v>
      </c>
      <c r="K38" s="1"/>
      <c r="L38" s="1"/>
      <c r="M38" s="1"/>
      <c r="N38" s="1"/>
      <c r="O38" s="1"/>
      <c r="P38" s="1"/>
      <c r="Q38" s="1"/>
      <c r="R38" s="1"/>
      <c r="S38" s="29">
        <v>10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29</v>
      </c>
      <c r="K39" s="1"/>
      <c r="L39" s="1"/>
      <c r="M39" s="1"/>
      <c r="N39" s="1"/>
      <c r="O39" s="1"/>
      <c r="P39" s="1"/>
      <c r="Q39" s="1"/>
      <c r="R39" s="1"/>
      <c r="S39" s="29">
        <v>20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28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18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27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34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61500</v>
      </c>
      <c r="E50" s="3" t="s">
        <v>5</v>
      </c>
      <c r="F50" s="4">
        <f>F20+F33+F46</f>
        <v>61500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61500</v>
      </c>
      <c r="Y50" s="5" t="s">
        <v>1</v>
      </c>
      <c r="Z50" s="4">
        <f>Z20+Z33+Z46</f>
        <v>50430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61500</v>
      </c>
      <c r="Y51" s="5" t="s">
        <v>1</v>
      </c>
      <c r="Z51" s="4">
        <f>Z21+Z34+Z47</f>
        <v>50430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26</v>
      </c>
      <c r="B54" s="18" t="s">
        <v>70</v>
      </c>
      <c r="C54" s="1" t="s">
        <v>71</v>
      </c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24</v>
      </c>
      <c r="V54" s="7"/>
      <c r="W54" s="1"/>
      <c r="X54" s="18">
        <v>34</v>
      </c>
      <c r="Y54" s="1" t="s">
        <v>23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85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La Faucheuse + La Force d'Interception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 t="s">
        <v>81</v>
      </c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 t="str">
        <f t="shared" si="9"/>
        <v># Roi Senval Melderi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2000</v>
      </c>
      <c r="B58" s="18" t="s">
        <v>18</v>
      </c>
      <c r="C58" s="1" t="s">
        <v>11</v>
      </c>
      <c r="D58" s="15">
        <f>2*A58</f>
        <v>4000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2000</v>
      </c>
      <c r="V58" s="17" t="s">
        <v>1</v>
      </c>
      <c r="W58" s="15">
        <f t="shared" ref="W58:W63" si="10">ROUND(U58*(1-X$54/100),0)</f>
        <v>1320</v>
      </c>
      <c r="X58" s="16" t="str">
        <f t="shared" ref="X58:X63" si="11">B58</f>
        <v>Fantassins</v>
      </c>
      <c r="Y58" s="1" t="s">
        <v>11</v>
      </c>
      <c r="Z58" s="15">
        <f>2*W58</f>
        <v>2640</v>
      </c>
      <c r="AA58" s="1" t="s">
        <v>10</v>
      </c>
      <c r="AB58" s="1"/>
      <c r="AC58" s="1"/>
      <c r="AD58" s="1"/>
    </row>
    <row r="59" spans="1:30" x14ac:dyDescent="0.25">
      <c r="A59" s="19">
        <v>2000</v>
      </c>
      <c r="B59" s="18" t="s">
        <v>17</v>
      </c>
      <c r="C59" s="1" t="s">
        <v>11</v>
      </c>
      <c r="D59" s="15">
        <f>3*A59</f>
        <v>6000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2000</v>
      </c>
      <c r="V59" s="17" t="s">
        <v>1</v>
      </c>
      <c r="W59" s="15">
        <f t="shared" si="10"/>
        <v>1320</v>
      </c>
      <c r="X59" s="16" t="str">
        <f t="shared" si="11"/>
        <v>Archers</v>
      </c>
      <c r="Y59" s="1" t="s">
        <v>11</v>
      </c>
      <c r="Z59" s="15">
        <f>3*W59</f>
        <v>3960</v>
      </c>
      <c r="AA59" s="1" t="s">
        <v>10</v>
      </c>
      <c r="AB59" s="1"/>
      <c r="AC59" s="1"/>
      <c r="AD59" s="1"/>
    </row>
    <row r="60" spans="1:30" x14ac:dyDescent="0.25">
      <c r="A60" s="19">
        <v>6000</v>
      </c>
      <c r="B60" s="18" t="s">
        <v>16</v>
      </c>
      <c r="C60" s="1" t="s">
        <v>11</v>
      </c>
      <c r="D60" s="15">
        <f>4*A60</f>
        <v>24000</v>
      </c>
      <c r="E60" s="1" t="s">
        <v>13</v>
      </c>
      <c r="F60" s="15">
        <f>2*A60</f>
        <v>12000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6000</v>
      </c>
      <c r="V60" s="17" t="s">
        <v>1</v>
      </c>
      <c r="W60" s="15">
        <f t="shared" si="10"/>
        <v>3960</v>
      </c>
      <c r="X60" s="16" t="str">
        <f t="shared" si="11"/>
        <v>Cavaliers</v>
      </c>
      <c r="Y60" s="1" t="s">
        <v>11</v>
      </c>
      <c r="Z60" s="15">
        <f>4*W60</f>
        <v>15840</v>
      </c>
      <c r="AA60" s="1" t="s">
        <v>13</v>
      </c>
      <c r="AB60" s="15">
        <f>2*W60</f>
        <v>7920</v>
      </c>
      <c r="AC60" s="1" t="s">
        <v>4</v>
      </c>
      <c r="AD60" s="1"/>
    </row>
    <row r="61" spans="1:30" x14ac:dyDescent="0.25">
      <c r="A61" s="19">
        <v>1500</v>
      </c>
      <c r="B61" s="18" t="s">
        <v>15</v>
      </c>
      <c r="C61" s="1" t="s">
        <v>11</v>
      </c>
      <c r="D61" s="15">
        <f>1*A61</f>
        <v>1500</v>
      </c>
      <c r="E61" s="1" t="s">
        <v>13</v>
      </c>
      <c r="F61" s="15">
        <f>3*A61</f>
        <v>4500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1500</v>
      </c>
      <c r="V61" s="17" t="s">
        <v>1</v>
      </c>
      <c r="W61" s="15">
        <f t="shared" si="10"/>
        <v>990</v>
      </c>
      <c r="X61" s="16" t="str">
        <f t="shared" si="11"/>
        <v>Mineurs</v>
      </c>
      <c r="Y61" s="1" t="s">
        <v>11</v>
      </c>
      <c r="Z61" s="15">
        <f>1*W61</f>
        <v>990</v>
      </c>
      <c r="AA61" s="1" t="s">
        <v>13</v>
      </c>
      <c r="AB61" s="15">
        <f>3*W61</f>
        <v>2970</v>
      </c>
      <c r="AC61" s="1" t="s">
        <v>4</v>
      </c>
      <c r="AD61" s="1"/>
    </row>
    <row r="62" spans="1:30" x14ac:dyDescent="0.25">
      <c r="A62" s="19">
        <v>200</v>
      </c>
      <c r="B62" s="18" t="s">
        <v>14</v>
      </c>
      <c r="C62" s="1" t="s">
        <v>11</v>
      </c>
      <c r="D62" s="15">
        <f>15*A62</f>
        <v>3000</v>
      </c>
      <c r="E62" s="1" t="s">
        <v>13</v>
      </c>
      <c r="F62" s="15">
        <f>50*A62</f>
        <v>10000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200</v>
      </c>
      <c r="V62" s="17" t="s">
        <v>1</v>
      </c>
      <c r="W62" s="15">
        <f t="shared" si="10"/>
        <v>132</v>
      </c>
      <c r="X62" s="16" t="str">
        <f t="shared" si="11"/>
        <v>Engins de Siège</v>
      </c>
      <c r="Y62" s="1" t="s">
        <v>11</v>
      </c>
      <c r="Z62" s="15">
        <f>15*W62</f>
        <v>1980</v>
      </c>
      <c r="AA62" s="1" t="s">
        <v>13</v>
      </c>
      <c r="AB62" s="15">
        <f>50*W62</f>
        <v>6600</v>
      </c>
      <c r="AC62" s="1" t="s">
        <v>4</v>
      </c>
      <c r="AD62" s="1"/>
    </row>
    <row r="63" spans="1:30" x14ac:dyDescent="0.25">
      <c r="A63" s="19">
        <v>168</v>
      </c>
      <c r="B63" s="18" t="s">
        <v>82</v>
      </c>
      <c r="C63" s="1" t="s">
        <v>11</v>
      </c>
      <c r="D63" s="15">
        <f>10*A63</f>
        <v>1680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168</v>
      </c>
      <c r="V63" s="17" t="s">
        <v>1</v>
      </c>
      <c r="W63" s="15">
        <f t="shared" si="10"/>
        <v>111</v>
      </c>
      <c r="X63" s="16" t="str">
        <f t="shared" si="11"/>
        <v>Mages</v>
      </c>
      <c r="Y63" s="1" t="s">
        <v>11</v>
      </c>
      <c r="Z63" s="15">
        <f>10*W63</f>
        <v>1110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40180</v>
      </c>
      <c r="E64" s="8" t="s">
        <v>5</v>
      </c>
      <c r="F64" s="10">
        <f>D58+D59+F60+F61+F62+D63</f>
        <v>38180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40180</v>
      </c>
      <c r="Y64" s="11" t="s">
        <v>1</v>
      </c>
      <c r="Z64" s="10">
        <f>Z58+Z59+Z60+Z61+Z62+Z63</f>
        <v>26520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38180</v>
      </c>
      <c r="Y65" s="11" t="s">
        <v>1</v>
      </c>
      <c r="Z65" s="10">
        <f>Z58+Z59+AB60+AB61+AB62+Z63</f>
        <v>25200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68.496420047732698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68.486429253931774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80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0" si="12">A69</f>
        <v>La Faucheuse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84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 xml:space="preserve"> # Roi Manoster + Général Benure Carmin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>
        <v>3300</v>
      </c>
      <c r="B71" s="18" t="s">
        <v>18</v>
      </c>
      <c r="C71" s="1" t="s">
        <v>11</v>
      </c>
      <c r="D71" s="15">
        <f>2*A71</f>
        <v>6600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ref="U71:U76" si="13">A71</f>
        <v>3300</v>
      </c>
      <c r="V71" s="17" t="s">
        <v>1</v>
      </c>
      <c r="W71" s="15">
        <f t="shared" ref="W71:W76" si="14">ROUND(U71*(1-X$54/100),0)</f>
        <v>2178</v>
      </c>
      <c r="X71" s="16" t="str">
        <f t="shared" ref="X71:X76" si="15">B71</f>
        <v>Fantassins</v>
      </c>
      <c r="Y71" s="1" t="s">
        <v>11</v>
      </c>
      <c r="Z71" s="15">
        <f>2*W71</f>
        <v>4356</v>
      </c>
      <c r="AA71" s="1" t="s">
        <v>10</v>
      </c>
      <c r="AB71" s="1"/>
      <c r="AC71" s="1"/>
      <c r="AD71" s="1"/>
    </row>
    <row r="72" spans="1:30" x14ac:dyDescent="0.25">
      <c r="A72" s="19">
        <v>1650</v>
      </c>
      <c r="B72" s="18" t="s">
        <v>17</v>
      </c>
      <c r="C72" s="1" t="s">
        <v>11</v>
      </c>
      <c r="D72" s="15">
        <f>3*A72</f>
        <v>4950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3"/>
        <v>1650</v>
      </c>
      <c r="V72" s="17" t="s">
        <v>1</v>
      </c>
      <c r="W72" s="15">
        <f t="shared" si="14"/>
        <v>1089</v>
      </c>
      <c r="X72" s="16" t="str">
        <f t="shared" si="15"/>
        <v>Archers</v>
      </c>
      <c r="Y72" s="1" t="s">
        <v>11</v>
      </c>
      <c r="Z72" s="15">
        <f>3*W72</f>
        <v>3267</v>
      </c>
      <c r="AA72" s="1" t="s">
        <v>10</v>
      </c>
      <c r="AB72" s="1"/>
      <c r="AC72" s="1"/>
      <c r="AD72" s="1"/>
    </row>
    <row r="73" spans="1:30" x14ac:dyDescent="0.25">
      <c r="A73" s="19">
        <v>924</v>
      </c>
      <c r="B73" s="18" t="s">
        <v>16</v>
      </c>
      <c r="C73" s="1" t="s">
        <v>11</v>
      </c>
      <c r="D73" s="15">
        <f>4*A73</f>
        <v>3696</v>
      </c>
      <c r="E73" s="1" t="s">
        <v>13</v>
      </c>
      <c r="F73" s="15">
        <f>2*A73</f>
        <v>1848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3"/>
        <v>924</v>
      </c>
      <c r="V73" s="17" t="s">
        <v>1</v>
      </c>
      <c r="W73" s="15">
        <f t="shared" si="14"/>
        <v>610</v>
      </c>
      <c r="X73" s="16" t="str">
        <f t="shared" si="15"/>
        <v>Cavaliers</v>
      </c>
      <c r="Y73" s="1" t="s">
        <v>11</v>
      </c>
      <c r="Z73" s="15">
        <f>4*W73</f>
        <v>2440</v>
      </c>
      <c r="AA73" s="1" t="s">
        <v>13</v>
      </c>
      <c r="AB73" s="15">
        <f>2*W73</f>
        <v>1220</v>
      </c>
      <c r="AC73" s="1" t="s">
        <v>4</v>
      </c>
      <c r="AD73" s="1"/>
    </row>
    <row r="74" spans="1:30" x14ac:dyDescent="0.25">
      <c r="A74" s="19">
        <v>924</v>
      </c>
      <c r="B74" s="18" t="s">
        <v>15</v>
      </c>
      <c r="C74" s="1" t="s">
        <v>11</v>
      </c>
      <c r="D74" s="15">
        <f>1*A74</f>
        <v>924</v>
      </c>
      <c r="E74" s="1" t="s">
        <v>13</v>
      </c>
      <c r="F74" s="15">
        <f>3*A74</f>
        <v>2772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3"/>
        <v>924</v>
      </c>
      <c r="V74" s="17" t="s">
        <v>1</v>
      </c>
      <c r="W74" s="15">
        <f t="shared" si="14"/>
        <v>610</v>
      </c>
      <c r="X74" s="16" t="str">
        <f t="shared" si="15"/>
        <v>Mineurs</v>
      </c>
      <c r="Y74" s="1" t="s">
        <v>11</v>
      </c>
      <c r="Z74" s="15">
        <f>1*W74</f>
        <v>610</v>
      </c>
      <c r="AA74" s="1" t="s">
        <v>13</v>
      </c>
      <c r="AB74" s="15">
        <f>3*W74</f>
        <v>1830</v>
      </c>
      <c r="AC74" s="1" t="s">
        <v>4</v>
      </c>
      <c r="AD74" s="1"/>
    </row>
    <row r="75" spans="1:30" x14ac:dyDescent="0.25">
      <c r="A75" s="19">
        <v>66</v>
      </c>
      <c r="B75" s="18" t="s">
        <v>14</v>
      </c>
      <c r="C75" s="1" t="s">
        <v>11</v>
      </c>
      <c r="D75" s="15">
        <f>15*A75</f>
        <v>990</v>
      </c>
      <c r="E75" s="1" t="s">
        <v>13</v>
      </c>
      <c r="F75" s="15">
        <f>50*A75</f>
        <v>3300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3"/>
        <v>66</v>
      </c>
      <c r="V75" s="17" t="s">
        <v>1</v>
      </c>
      <c r="W75" s="15">
        <f t="shared" si="14"/>
        <v>44</v>
      </c>
      <c r="X75" s="16" t="str">
        <f t="shared" si="15"/>
        <v>Engins de Siège</v>
      </c>
      <c r="Y75" s="1" t="s">
        <v>11</v>
      </c>
      <c r="Z75" s="15">
        <f>15*W75</f>
        <v>660</v>
      </c>
      <c r="AA75" s="1" t="s">
        <v>13</v>
      </c>
      <c r="AB75" s="15">
        <f>50*W75</f>
        <v>2200</v>
      </c>
      <c r="AC75" s="1" t="s">
        <v>4</v>
      </c>
      <c r="AD75" s="1"/>
    </row>
    <row r="76" spans="1:30" x14ac:dyDescent="0.25">
      <c r="A76" s="19">
        <v>132</v>
      </c>
      <c r="B76" s="18" t="s">
        <v>82</v>
      </c>
      <c r="C76" s="1" t="s">
        <v>11</v>
      </c>
      <c r="D76" s="15">
        <f>10*A76</f>
        <v>1320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3"/>
        <v>132</v>
      </c>
      <c r="V76" s="17" t="s">
        <v>1</v>
      </c>
      <c r="W76" s="15">
        <f t="shared" si="14"/>
        <v>87</v>
      </c>
      <c r="X76" s="16" t="str">
        <f t="shared" si="15"/>
        <v>Mages</v>
      </c>
      <c r="Y76" s="1" t="s">
        <v>11</v>
      </c>
      <c r="Z76" s="15">
        <f>10*W76</f>
        <v>870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18480</v>
      </c>
      <c r="E77" s="8" t="s">
        <v>5</v>
      </c>
      <c r="F77" s="10">
        <f>D71+D72+F73+F74+F75+D76</f>
        <v>20790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18480</v>
      </c>
      <c r="Y77" s="11" t="s">
        <v>1</v>
      </c>
      <c r="Z77" s="10">
        <f>Z71+Z72+Z73+Z74+Z75+Z76</f>
        <v>12203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20790</v>
      </c>
      <c r="Y78" s="11" t="s">
        <v>1</v>
      </c>
      <c r="Z78" s="10">
        <f>Z71+Z72+AB73+AB74+AB75+Z76</f>
        <v>13743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31.503579952267302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31.513570746068229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6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6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6"/>
        <v>0</v>
      </c>
      <c r="V84" s="17" t="s">
        <v>1</v>
      </c>
      <c r="W84" s="15">
        <f t="shared" ref="W84:W89" si="17">ROUND(U84*(1-X$54/100),0)</f>
        <v>0</v>
      </c>
      <c r="X84" s="16" t="str">
        <f t="shared" ref="X84:X89" si="18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6"/>
        <v>0</v>
      </c>
      <c r="V85" s="17" t="s">
        <v>1</v>
      </c>
      <c r="W85" s="15">
        <f t="shared" si="17"/>
        <v>0</v>
      </c>
      <c r="X85" s="16" t="str">
        <f t="shared" si="18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6"/>
        <v>0</v>
      </c>
      <c r="V86" s="17" t="s">
        <v>1</v>
      </c>
      <c r="W86" s="15">
        <f t="shared" si="17"/>
        <v>0</v>
      </c>
      <c r="X86" s="16" t="str">
        <f t="shared" si="18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6"/>
        <v>0</v>
      </c>
      <c r="V87" s="17" t="s">
        <v>1</v>
      </c>
      <c r="W87" s="15">
        <f t="shared" si="17"/>
        <v>0</v>
      </c>
      <c r="X87" s="16" t="str">
        <f t="shared" si="18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6"/>
        <v>0</v>
      </c>
      <c r="V88" s="17" t="s">
        <v>1</v>
      </c>
      <c r="W88" s="15">
        <f t="shared" si="17"/>
        <v>0</v>
      </c>
      <c r="X88" s="16" t="str">
        <f t="shared" si="18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6"/>
        <v>0</v>
      </c>
      <c r="V89" s="17" t="s">
        <v>1</v>
      </c>
      <c r="W89" s="15">
        <f t="shared" si="17"/>
        <v>0</v>
      </c>
      <c r="X89" s="16" t="str">
        <f t="shared" si="18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58660</v>
      </c>
      <c r="E94" s="3" t="s">
        <v>5</v>
      </c>
      <c r="F94" s="4">
        <f>F64+F77+F90</f>
        <v>58970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58660</v>
      </c>
      <c r="Y94" s="5" t="s">
        <v>1</v>
      </c>
      <c r="Z94" s="4">
        <f>Z64+Z77+Z90</f>
        <v>38723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58970</v>
      </c>
      <c r="Y95" s="5" t="s">
        <v>1</v>
      </c>
      <c r="Z95" s="4">
        <f>Z65+Z78+Z91</f>
        <v>38943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95" priority="31" operator="greaterThanOrEqual">
      <formula>25</formula>
    </cfRule>
    <cfRule type="cellIs" dxfId="94" priority="32" operator="lessThan">
      <formula>25</formula>
    </cfRule>
  </conditionalFormatting>
  <conditionalFormatting sqref="D35">
    <cfRule type="cellIs" dxfId="93" priority="29" operator="greaterThanOrEqual">
      <formula>25</formula>
    </cfRule>
    <cfRule type="cellIs" dxfId="92" priority="30" operator="lessThan">
      <formula>25</formula>
    </cfRule>
  </conditionalFormatting>
  <conditionalFormatting sqref="D48">
    <cfRule type="cellIs" dxfId="91" priority="27" operator="greaterThanOrEqual">
      <formula>25</formula>
    </cfRule>
    <cfRule type="cellIs" dxfId="90" priority="28" operator="lessThan">
      <formula>25</formula>
    </cfRule>
  </conditionalFormatting>
  <conditionalFormatting sqref="D66:D68">
    <cfRule type="cellIs" dxfId="89" priority="23" operator="greaterThanOrEqual">
      <formula>25</formula>
    </cfRule>
    <cfRule type="cellIs" dxfId="88" priority="24" operator="lessThan">
      <formula>25</formula>
    </cfRule>
  </conditionalFormatting>
  <conditionalFormatting sqref="D79">
    <cfRule type="cellIs" dxfId="87" priority="21" operator="greaterThanOrEqual">
      <formula>25</formula>
    </cfRule>
    <cfRule type="cellIs" dxfId="86" priority="22" operator="lessThan">
      <formula>25</formula>
    </cfRule>
  </conditionalFormatting>
  <conditionalFormatting sqref="D92">
    <cfRule type="cellIs" dxfId="85" priority="19" operator="greaterThanOrEqual">
      <formula>25</formula>
    </cfRule>
    <cfRule type="cellIs" dxfId="84" priority="20" operator="lessThan">
      <formula>25</formula>
    </cfRule>
  </conditionalFormatting>
  <conditionalFormatting sqref="D36:D37">
    <cfRule type="cellIs" dxfId="83" priority="25" operator="greaterThanOrEqual">
      <formula>25</formula>
    </cfRule>
    <cfRule type="cellIs" dxfId="82" priority="26" operator="lessThan">
      <formula>25</formula>
    </cfRule>
  </conditionalFormatting>
  <conditionalFormatting sqref="D80:D81">
    <cfRule type="cellIs" dxfId="81" priority="17" operator="greaterThanOrEqual">
      <formula>25</formula>
    </cfRule>
    <cfRule type="cellIs" dxfId="80" priority="18" operator="lessThan">
      <formula>25</formula>
    </cfRule>
  </conditionalFormatting>
  <conditionalFormatting sqref="Z22:Z24">
    <cfRule type="cellIs" dxfId="79" priority="15" operator="greaterThanOrEqual">
      <formula>25</formula>
    </cfRule>
    <cfRule type="cellIs" dxfId="78" priority="16" operator="lessThan">
      <formula>25</formula>
    </cfRule>
  </conditionalFormatting>
  <conditionalFormatting sqref="Z35">
    <cfRule type="cellIs" dxfId="77" priority="13" operator="greaterThanOrEqual">
      <formula>25</formula>
    </cfRule>
    <cfRule type="cellIs" dxfId="76" priority="14" operator="lessThan">
      <formula>25</formula>
    </cfRule>
  </conditionalFormatting>
  <conditionalFormatting sqref="Z48">
    <cfRule type="cellIs" dxfId="75" priority="11" operator="greaterThanOrEqual">
      <formula>25</formula>
    </cfRule>
    <cfRule type="cellIs" dxfId="74" priority="12" operator="lessThan">
      <formula>25</formula>
    </cfRule>
  </conditionalFormatting>
  <conditionalFormatting sqref="Z36:Z37">
    <cfRule type="cellIs" dxfId="73" priority="9" operator="greaterThanOrEqual">
      <formula>25</formula>
    </cfRule>
    <cfRule type="cellIs" dxfId="72" priority="10" operator="lessThan">
      <formula>25</formula>
    </cfRule>
  </conditionalFormatting>
  <conditionalFormatting sqref="Z66:Z68">
    <cfRule type="cellIs" dxfId="71" priority="7" operator="greaterThanOrEqual">
      <formula>25</formula>
    </cfRule>
    <cfRule type="cellIs" dxfId="70" priority="8" operator="lessThan">
      <formula>25</formula>
    </cfRule>
  </conditionalFormatting>
  <conditionalFormatting sqref="Z79">
    <cfRule type="cellIs" dxfId="69" priority="5" operator="greaterThanOrEqual">
      <formula>25</formula>
    </cfRule>
    <cfRule type="cellIs" dxfId="68" priority="6" operator="lessThan">
      <formula>25</formula>
    </cfRule>
  </conditionalFormatting>
  <conditionalFormatting sqref="Z92">
    <cfRule type="cellIs" dxfId="67" priority="3" operator="greaterThanOrEqual">
      <formula>25</formula>
    </cfRule>
    <cfRule type="cellIs" dxfId="66" priority="4" operator="lessThan">
      <formula>25</formula>
    </cfRule>
  </conditionalFormatting>
  <conditionalFormatting sqref="Z80:Z81">
    <cfRule type="cellIs" dxfId="65" priority="1" operator="greaterThanOrEqual">
      <formula>25</formula>
    </cfRule>
    <cfRule type="cellIs" dxfId="64" priority="2" operator="lessThan">
      <formula>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abSelected="1" topLeftCell="A43" workbookViewId="0">
      <selection activeCell="W63" sqref="W58:W63"/>
    </sheetView>
  </sheetViews>
  <sheetFormatPr baseColWidth="10" defaultRowHeight="15" x14ac:dyDescent="0.25"/>
  <cols>
    <col min="1" max="1" width="9.28515625" customWidth="1"/>
    <col min="2" max="2" width="20.1406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8.28515625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20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68</v>
      </c>
      <c r="B1" s="8"/>
      <c r="C1" s="8"/>
      <c r="D1" s="8"/>
      <c r="E1" s="8"/>
      <c r="F1" s="8"/>
      <c r="G1" s="8"/>
      <c r="H1" s="8"/>
      <c r="I1" s="36"/>
      <c r="J1" s="8" t="s">
        <v>67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66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65</v>
      </c>
      <c r="B2" s="35"/>
      <c r="C2" s="35"/>
      <c r="D2" s="35"/>
      <c r="E2" s="35"/>
      <c r="F2" s="35"/>
      <c r="G2" s="1"/>
      <c r="H2" s="1"/>
      <c r="I2" s="2"/>
      <c r="J2" s="1" t="s">
        <v>64</v>
      </c>
      <c r="K2" s="18" t="s">
        <v>83</v>
      </c>
      <c r="L2" s="1" t="s">
        <v>62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61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60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59</v>
      </c>
      <c r="B6" s="1"/>
      <c r="C6" s="1"/>
      <c r="D6" s="1"/>
      <c r="E6" s="1"/>
      <c r="F6" s="1"/>
      <c r="G6" s="1"/>
      <c r="H6" s="1"/>
      <c r="I6" s="2"/>
      <c r="J6" s="1" t="s">
        <v>58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57</v>
      </c>
      <c r="B7" s="1"/>
      <c r="C7" s="1"/>
      <c r="D7" s="1"/>
      <c r="E7" s="1"/>
      <c r="F7" s="1"/>
      <c r="G7" s="1"/>
      <c r="H7" s="1"/>
      <c r="I7" s="2"/>
      <c r="J7" s="1" t="s">
        <v>56</v>
      </c>
      <c r="L7" s="1"/>
      <c r="M7" s="1"/>
      <c r="N7" s="1"/>
      <c r="O7" s="1"/>
      <c r="P7" s="1"/>
      <c r="Q7" s="1"/>
      <c r="R7" s="16"/>
      <c r="S7" s="1" t="s">
        <v>55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26</v>
      </c>
      <c r="B10" s="18" t="s">
        <v>93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53</v>
      </c>
      <c r="V10" s="1"/>
      <c r="W10" s="1"/>
      <c r="X10" s="18">
        <v>37</v>
      </c>
      <c r="Y10" s="1" t="s">
        <v>23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90</v>
      </c>
      <c r="B12" s="20"/>
      <c r="C12" s="1"/>
      <c r="D12" s="1"/>
      <c r="E12" s="1"/>
      <c r="F12" s="1"/>
      <c r="G12" s="1"/>
      <c r="H12" s="1"/>
      <c r="I12" s="2"/>
      <c r="J12" s="16" t="s">
        <v>52</v>
      </c>
      <c r="K12" s="16"/>
      <c r="L12" s="15">
        <f>IF(OR(K2="Mer",K2="Siège"),IF(F50&gt;F94,F50,F94),IF(K2="Plaine",IF(D50&gt;D94,D50,D94),"Erreur !"))</f>
        <v>72807</v>
      </c>
      <c r="M12" s="16" t="s">
        <v>51</v>
      </c>
      <c r="N12" s="33">
        <f>IF(OR(K2="Mer",K2="Siège"),IF(F50&lt;=F94,F50,F94),IF(K2="Plaine",IF(D50&lt;=D94,D50,D94),"Erreur !"))</f>
        <v>25919</v>
      </c>
      <c r="O12" s="16" t="s">
        <v>50</v>
      </c>
      <c r="P12" s="32">
        <f>L12/N12</f>
        <v>2.80902040973803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+5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Manoster</v>
      </c>
      <c r="T12" s="2"/>
      <c r="U12" s="15" t="str">
        <f t="shared" ref="U12:U19" si="0">A12</f>
        <v>Les Lynx de Pelletine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/>
      <c r="B13" s="1"/>
      <c r="C13" s="1"/>
      <c r="D13" s="1"/>
      <c r="E13" s="1"/>
      <c r="F13" s="1"/>
      <c r="G13" s="1"/>
      <c r="H13" s="1"/>
      <c r="I13" s="2"/>
      <c r="J13" s="1" t="s">
        <v>49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>
        <f t="shared" si="0"/>
        <v>0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2962</v>
      </c>
      <c r="B14" s="18" t="s">
        <v>86</v>
      </c>
      <c r="C14" s="1" t="s">
        <v>11</v>
      </c>
      <c r="D14" s="15">
        <f>2*A14</f>
        <v>5924</v>
      </c>
      <c r="E14" s="1" t="s">
        <v>10</v>
      </c>
      <c r="F14" s="1"/>
      <c r="G14" s="1"/>
      <c r="H14" s="1"/>
      <c r="I14" s="2"/>
      <c r="J14" s="7" t="s">
        <v>48</v>
      </c>
      <c r="K14" s="1"/>
      <c r="L14" s="1"/>
      <c r="M14" s="1"/>
      <c r="N14" s="1"/>
      <c r="O14" s="1"/>
      <c r="P14" s="1"/>
      <c r="Q14" s="1"/>
      <c r="S14" s="1">
        <v>2962</v>
      </c>
      <c r="T14" s="2"/>
      <c r="U14" s="15">
        <f t="shared" si="0"/>
        <v>2962</v>
      </c>
      <c r="V14" s="17" t="s">
        <v>1</v>
      </c>
      <c r="W14" s="15">
        <f t="shared" ref="W14:W19" si="1">ROUND(U14*(1-X$10/100),0)</f>
        <v>1866</v>
      </c>
      <c r="X14" s="16" t="str">
        <f t="shared" ref="X14:X19" si="2">B14</f>
        <v>Soldats Lourds</v>
      </c>
      <c r="Y14" s="1" t="s">
        <v>11</v>
      </c>
      <c r="Z14" s="15">
        <f>2*W14</f>
        <v>3732</v>
      </c>
      <c r="AA14" s="1" t="s">
        <v>10</v>
      </c>
      <c r="AB14" s="1"/>
      <c r="AC14" s="1"/>
      <c r="AD14" s="1"/>
    </row>
    <row r="15" spans="1:30" x14ac:dyDescent="0.25">
      <c r="A15" s="19">
        <v>2335</v>
      </c>
      <c r="B15" s="18" t="s">
        <v>87</v>
      </c>
      <c r="C15" s="1" t="s">
        <v>11</v>
      </c>
      <c r="D15" s="15">
        <f>3*A15</f>
        <v>7005</v>
      </c>
      <c r="E15" s="1" t="s">
        <v>10</v>
      </c>
      <c r="F15" s="1"/>
      <c r="G15" s="1"/>
      <c r="H15" s="1"/>
      <c r="I15" s="2"/>
      <c r="J15" s="1" t="s">
        <v>47</v>
      </c>
      <c r="K15" s="1"/>
      <c r="L15" s="1"/>
      <c r="M15" s="1"/>
      <c r="N15" s="1"/>
      <c r="O15" s="1"/>
      <c r="P15" s="1"/>
      <c r="Q15" s="1"/>
      <c r="S15" s="1">
        <v>2335</v>
      </c>
      <c r="T15" s="2"/>
      <c r="U15" s="15">
        <f t="shared" si="0"/>
        <v>2335</v>
      </c>
      <c r="V15" s="17" t="s">
        <v>1</v>
      </c>
      <c r="W15" s="15">
        <f t="shared" si="1"/>
        <v>1471</v>
      </c>
      <c r="X15" s="16" t="str">
        <f t="shared" si="2"/>
        <v>Soldats Légers</v>
      </c>
      <c r="Y15" s="1" t="s">
        <v>11</v>
      </c>
      <c r="Z15" s="15">
        <f>3*W15</f>
        <v>4413</v>
      </c>
      <c r="AA15" s="1" t="s">
        <v>10</v>
      </c>
      <c r="AB15" s="1"/>
      <c r="AC15" s="1"/>
      <c r="AD15" s="1"/>
    </row>
    <row r="16" spans="1:30" x14ac:dyDescent="0.25">
      <c r="A16" s="19">
        <v>1156</v>
      </c>
      <c r="B16" s="18" t="s">
        <v>16</v>
      </c>
      <c r="C16" s="1" t="s">
        <v>11</v>
      </c>
      <c r="D16" s="15">
        <f>4*A16</f>
        <v>4624</v>
      </c>
      <c r="E16" s="1" t="s">
        <v>13</v>
      </c>
      <c r="F16" s="15">
        <f>2*A16</f>
        <v>2312</v>
      </c>
      <c r="G16" s="1" t="s">
        <v>4</v>
      </c>
      <c r="H16" s="1"/>
      <c r="I16" s="2"/>
      <c r="J16" s="7" t="s">
        <v>46</v>
      </c>
      <c r="K16" s="1"/>
      <c r="L16" s="1"/>
      <c r="M16" s="1"/>
      <c r="N16" s="1"/>
      <c r="O16" s="1"/>
      <c r="P16" s="1"/>
      <c r="Q16" s="1"/>
      <c r="S16" s="1">
        <v>1156</v>
      </c>
      <c r="T16" s="2"/>
      <c r="U16" s="15">
        <f t="shared" si="0"/>
        <v>1156</v>
      </c>
      <c r="V16" s="17" t="s">
        <v>1</v>
      </c>
      <c r="W16" s="15">
        <f t="shared" si="1"/>
        <v>728</v>
      </c>
      <c r="X16" s="16" t="str">
        <f t="shared" si="2"/>
        <v>Cavaliers</v>
      </c>
      <c r="Y16" s="1" t="s">
        <v>11</v>
      </c>
      <c r="Z16" s="15">
        <f>4*W16</f>
        <v>2912</v>
      </c>
      <c r="AA16" s="1" t="s">
        <v>13</v>
      </c>
      <c r="AB16" s="15">
        <f>2*W16</f>
        <v>1456</v>
      </c>
      <c r="AC16" s="1" t="s">
        <v>4</v>
      </c>
      <c r="AD16" s="1"/>
    </row>
    <row r="17" spans="1:30" x14ac:dyDescent="0.25">
      <c r="A17" s="19">
        <v>2506</v>
      </c>
      <c r="B17" s="18" t="s">
        <v>89</v>
      </c>
      <c r="C17" s="1" t="s">
        <v>11</v>
      </c>
      <c r="D17" s="15">
        <f>1*A17</f>
        <v>2506</v>
      </c>
      <c r="E17" s="1" t="s">
        <v>13</v>
      </c>
      <c r="F17" s="15">
        <f>3*A17</f>
        <v>7518</v>
      </c>
      <c r="G17" s="1" t="s">
        <v>4</v>
      </c>
      <c r="H17" s="1"/>
      <c r="I17" s="2"/>
      <c r="J17" s="7" t="s">
        <v>45</v>
      </c>
      <c r="K17" s="1"/>
      <c r="L17" s="1"/>
      <c r="M17" s="1"/>
      <c r="N17" s="1"/>
      <c r="O17" s="1"/>
      <c r="P17" s="1"/>
      <c r="Q17" s="1"/>
      <c r="S17" s="1">
        <v>2506</v>
      </c>
      <c r="T17" s="2"/>
      <c r="U17" s="15">
        <f t="shared" si="0"/>
        <v>2506</v>
      </c>
      <c r="V17" s="17" t="s">
        <v>1</v>
      </c>
      <c r="W17" s="15">
        <f t="shared" si="1"/>
        <v>1579</v>
      </c>
      <c r="X17" s="16" t="str">
        <f t="shared" si="2"/>
        <v>Miliciens</v>
      </c>
      <c r="Y17" s="1" t="s">
        <v>11</v>
      </c>
      <c r="Z17" s="15">
        <f>1*W17</f>
        <v>1579</v>
      </c>
      <c r="AA17" s="1" t="s">
        <v>13</v>
      </c>
      <c r="AB17" s="15">
        <f>3*W17</f>
        <v>4737</v>
      </c>
      <c r="AC17" s="1" t="s">
        <v>4</v>
      </c>
      <c r="AD17" s="1"/>
    </row>
    <row r="18" spans="1:30" x14ac:dyDescent="0.25">
      <c r="A18" s="19">
        <v>60</v>
      </c>
      <c r="B18" s="18" t="s">
        <v>14</v>
      </c>
      <c r="C18" s="1" t="s">
        <v>11</v>
      </c>
      <c r="D18" s="15">
        <f>15*A18</f>
        <v>900</v>
      </c>
      <c r="E18" s="1" t="s">
        <v>13</v>
      </c>
      <c r="F18" s="15">
        <f>50*A18</f>
        <v>3000</v>
      </c>
      <c r="G18" s="1" t="s">
        <v>4</v>
      </c>
      <c r="H18" s="1"/>
      <c r="I18" s="2"/>
      <c r="J18" s="7" t="s">
        <v>44</v>
      </c>
      <c r="K18" s="1"/>
      <c r="L18" s="1"/>
      <c r="M18" s="1"/>
      <c r="N18" s="1"/>
      <c r="O18" s="1"/>
      <c r="P18" s="1"/>
      <c r="Q18" s="1"/>
      <c r="S18" s="1">
        <v>60</v>
      </c>
      <c r="T18" s="2"/>
      <c r="U18" s="15">
        <f t="shared" si="0"/>
        <v>60</v>
      </c>
      <c r="V18" s="17" t="s">
        <v>1</v>
      </c>
      <c r="W18" s="15">
        <f t="shared" si="1"/>
        <v>38</v>
      </c>
      <c r="X18" s="16" t="str">
        <f t="shared" si="2"/>
        <v>Engins de Siège</v>
      </c>
      <c r="Y18" s="1" t="s">
        <v>11</v>
      </c>
      <c r="Z18" s="15">
        <f>15*W18</f>
        <v>570</v>
      </c>
      <c r="AA18" s="1" t="s">
        <v>13</v>
      </c>
      <c r="AB18" s="15">
        <f>50*W18</f>
        <v>1900</v>
      </c>
      <c r="AC18" s="1" t="s">
        <v>4</v>
      </c>
      <c r="AD18" s="1"/>
    </row>
    <row r="19" spans="1:30" x14ac:dyDescent="0.25">
      <c r="A19" s="19">
        <v>16</v>
      </c>
      <c r="B19" s="18" t="s">
        <v>88</v>
      </c>
      <c r="C19" s="1" t="s">
        <v>11</v>
      </c>
      <c r="D19" s="15">
        <f>10*A19</f>
        <v>160</v>
      </c>
      <c r="E19" s="1" t="s">
        <v>10</v>
      </c>
      <c r="F19" s="1"/>
      <c r="G19" s="1"/>
      <c r="H19" s="1"/>
      <c r="I19" s="2"/>
      <c r="J19" s="7" t="s">
        <v>43</v>
      </c>
      <c r="K19" s="1"/>
      <c r="L19" s="1"/>
      <c r="M19" s="1"/>
      <c r="N19" s="1"/>
      <c r="O19" s="1"/>
      <c r="P19" s="1"/>
      <c r="Q19" s="1"/>
      <c r="S19" s="1">
        <v>16</v>
      </c>
      <c r="T19" s="2"/>
      <c r="U19" s="15">
        <f t="shared" si="0"/>
        <v>16</v>
      </c>
      <c r="V19" s="17" t="s">
        <v>1</v>
      </c>
      <c r="W19" s="15">
        <f t="shared" si="1"/>
        <v>10</v>
      </c>
      <c r="X19" s="16" t="str">
        <f t="shared" si="2"/>
        <v>Pamhars Raths</v>
      </c>
      <c r="Y19" s="1" t="s">
        <v>11</v>
      </c>
      <c r="Z19" s="15">
        <f>10*W19</f>
        <v>100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21119</v>
      </c>
      <c r="E20" s="8" t="s">
        <v>5</v>
      </c>
      <c r="F20" s="10">
        <f>D14+D15+F16+F17+F18+D19</f>
        <v>25919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21119</v>
      </c>
      <c r="Y20" s="11" t="s">
        <v>1</v>
      </c>
      <c r="Z20" s="10">
        <f>Z14+Z15+Z16+Z17+Z18+Z19</f>
        <v>13306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42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25919</v>
      </c>
      <c r="Y21" s="11" t="s">
        <v>1</v>
      </c>
      <c r="Z21" s="10">
        <f>Z14+Z15+AB16+AB17+AB18+Z19</f>
        <v>16338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41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40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39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38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37</v>
      </c>
      <c r="K30" s="1"/>
      <c r="L30" s="1"/>
      <c r="M30" s="1"/>
      <c r="N30" s="1"/>
      <c r="O30" s="1"/>
      <c r="P30" s="1"/>
      <c r="Q30" s="1"/>
      <c r="R30" s="31" t="s">
        <v>36</v>
      </c>
      <c r="S30" s="29">
        <v>5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35</v>
      </c>
      <c r="K31" s="1"/>
      <c r="L31" s="1"/>
      <c r="M31" s="1"/>
      <c r="N31" s="1"/>
      <c r="O31" s="1"/>
      <c r="P31" s="1"/>
      <c r="Q31" s="1"/>
      <c r="R31" s="1"/>
      <c r="S31" s="29">
        <v>2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34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32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6 D6</v>
      </c>
      <c r="L35" s="1" t="s">
        <v>33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32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2 D6</v>
      </c>
      <c r="L36" s="1" t="s">
        <v>31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30</v>
      </c>
      <c r="K38" s="1"/>
      <c r="L38" s="1"/>
      <c r="M38" s="1"/>
      <c r="N38" s="1"/>
      <c r="O38" s="1"/>
      <c r="P38" s="1"/>
      <c r="Q38" s="1"/>
      <c r="R38" s="1"/>
      <c r="S38" s="29">
        <v>23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29</v>
      </c>
      <c r="K39" s="1"/>
      <c r="L39" s="1"/>
      <c r="M39" s="1"/>
      <c r="N39" s="1"/>
      <c r="O39" s="1"/>
      <c r="P39" s="1"/>
      <c r="Q39" s="1"/>
      <c r="R39" s="1"/>
      <c r="S39" s="29">
        <v>7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28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37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27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15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21119</v>
      </c>
      <c r="E50" s="3" t="s">
        <v>5</v>
      </c>
      <c r="F50" s="4">
        <f>F20+F33+F46</f>
        <v>25919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21119</v>
      </c>
      <c r="Y50" s="5" t="s">
        <v>1</v>
      </c>
      <c r="Z50" s="4">
        <f>Z20+Z33+Z46</f>
        <v>13306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25919</v>
      </c>
      <c r="Y51" s="5" t="s">
        <v>1</v>
      </c>
      <c r="Z51" s="4">
        <f>Z21+Z34+Z47</f>
        <v>16338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26</v>
      </c>
      <c r="B54" s="18" t="s">
        <v>72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24</v>
      </c>
      <c r="V54" s="7"/>
      <c r="W54" s="1"/>
      <c r="X54" s="18">
        <v>15</v>
      </c>
      <c r="Y54" s="1" t="s">
        <v>23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75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La Némésis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 t="s">
        <v>76</v>
      </c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 t="str">
        <f t="shared" si="9"/>
        <v># Roi Mordred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4231</v>
      </c>
      <c r="B58" s="18" t="s">
        <v>77</v>
      </c>
      <c r="C58" s="1" t="s">
        <v>11</v>
      </c>
      <c r="D58" s="15">
        <f>2*A58</f>
        <v>8462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4231</v>
      </c>
      <c r="V58" s="17" t="s">
        <v>1</v>
      </c>
      <c r="W58" s="15">
        <f t="shared" ref="W58:W63" si="10">ROUND(U58*(1-X$54/100),0)</f>
        <v>3596</v>
      </c>
      <c r="X58" s="16" t="str">
        <f t="shared" ref="X58:X63" si="11">B58</f>
        <v>Chevaliers</v>
      </c>
      <c r="Y58" s="1" t="s">
        <v>11</v>
      </c>
      <c r="Z58" s="15">
        <f>2*W58</f>
        <v>7192</v>
      </c>
      <c r="AA58" s="1" t="s">
        <v>10</v>
      </c>
      <c r="AB58" s="1"/>
      <c r="AC58" s="1"/>
      <c r="AD58" s="1"/>
    </row>
    <row r="59" spans="1:30" x14ac:dyDescent="0.25">
      <c r="A59" s="19">
        <v>2733</v>
      </c>
      <c r="B59" s="18" t="s">
        <v>17</v>
      </c>
      <c r="C59" s="1" t="s">
        <v>11</v>
      </c>
      <c r="D59" s="15">
        <f>3*A59</f>
        <v>8199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2733</v>
      </c>
      <c r="V59" s="17" t="s">
        <v>1</v>
      </c>
      <c r="W59" s="15">
        <f t="shared" si="10"/>
        <v>2323</v>
      </c>
      <c r="X59" s="16" t="str">
        <f t="shared" si="11"/>
        <v>Archers</v>
      </c>
      <c r="Y59" s="1" t="s">
        <v>11</v>
      </c>
      <c r="Z59" s="15">
        <f>3*W59</f>
        <v>6969</v>
      </c>
      <c r="AA59" s="1" t="s">
        <v>10</v>
      </c>
      <c r="AB59" s="1"/>
      <c r="AC59" s="1"/>
      <c r="AD59" s="1"/>
    </row>
    <row r="60" spans="1:30" x14ac:dyDescent="0.25">
      <c r="A60" s="19">
        <v>2591</v>
      </c>
      <c r="B60" s="18" t="s">
        <v>78</v>
      </c>
      <c r="C60" s="1" t="s">
        <v>11</v>
      </c>
      <c r="D60" s="15">
        <f>4*A60</f>
        <v>10364</v>
      </c>
      <c r="E60" s="1" t="s">
        <v>13</v>
      </c>
      <c r="F60" s="15">
        <f>2*A60</f>
        <v>5182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2591</v>
      </c>
      <c r="V60" s="17" t="s">
        <v>1</v>
      </c>
      <c r="W60" s="15">
        <f t="shared" si="10"/>
        <v>2202</v>
      </c>
      <c r="X60" s="16" t="str">
        <f t="shared" si="11"/>
        <v>Cavaliers de Griffon</v>
      </c>
      <c r="Y60" s="1" t="s">
        <v>11</v>
      </c>
      <c r="Z60" s="15">
        <f>4*W60</f>
        <v>8808</v>
      </c>
      <c r="AA60" s="1" t="s">
        <v>13</v>
      </c>
      <c r="AB60" s="15">
        <f>2*W60</f>
        <v>4404</v>
      </c>
      <c r="AC60" s="1" t="s">
        <v>4</v>
      </c>
      <c r="AD60" s="1"/>
    </row>
    <row r="61" spans="1:30" x14ac:dyDescent="0.25">
      <c r="A61" s="19">
        <v>0</v>
      </c>
      <c r="B61" s="18" t="s">
        <v>15</v>
      </c>
      <c r="C61" s="1" t="s">
        <v>11</v>
      </c>
      <c r="D61" s="15">
        <f>1*A61</f>
        <v>0</v>
      </c>
      <c r="E61" s="1" t="s">
        <v>13</v>
      </c>
      <c r="F61" s="15">
        <f>3*A61</f>
        <v>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0</v>
      </c>
      <c r="V61" s="17" t="s">
        <v>1</v>
      </c>
      <c r="W61" s="15">
        <f t="shared" si="10"/>
        <v>0</v>
      </c>
      <c r="X61" s="16" t="str">
        <f t="shared" si="11"/>
        <v>Mineurs</v>
      </c>
      <c r="Y61" s="1" t="s">
        <v>11</v>
      </c>
      <c r="Z61" s="15">
        <f>1*W61</f>
        <v>0</v>
      </c>
      <c r="AA61" s="1" t="s">
        <v>13</v>
      </c>
      <c r="AB61" s="15">
        <f>3*W61</f>
        <v>0</v>
      </c>
      <c r="AC61" s="1" t="s">
        <v>4</v>
      </c>
      <c r="AD61" s="1"/>
    </row>
    <row r="62" spans="1:30" x14ac:dyDescent="0.25">
      <c r="A62" s="19">
        <v>0</v>
      </c>
      <c r="B62" s="18" t="s">
        <v>14</v>
      </c>
      <c r="C62" s="1" t="s">
        <v>11</v>
      </c>
      <c r="D62" s="15">
        <f>15*A62</f>
        <v>0</v>
      </c>
      <c r="E62" s="1" t="s">
        <v>13</v>
      </c>
      <c r="F62" s="15">
        <f>50*A62</f>
        <v>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0</v>
      </c>
      <c r="V62" s="17" t="s">
        <v>1</v>
      </c>
      <c r="W62" s="15">
        <f t="shared" si="10"/>
        <v>0</v>
      </c>
      <c r="X62" s="16" t="str">
        <f t="shared" si="11"/>
        <v>Engins de Siège</v>
      </c>
      <c r="Y62" s="1" t="s">
        <v>11</v>
      </c>
      <c r="Z62" s="15">
        <f>15*W62</f>
        <v>0</v>
      </c>
      <c r="AA62" s="1" t="s">
        <v>13</v>
      </c>
      <c r="AB62" s="15">
        <f>50*W62</f>
        <v>0</v>
      </c>
      <c r="AC62" s="1" t="s">
        <v>4</v>
      </c>
      <c r="AD62" s="1"/>
    </row>
    <row r="63" spans="1:30" x14ac:dyDescent="0.25">
      <c r="A63" s="19">
        <v>908</v>
      </c>
      <c r="B63" s="18" t="s">
        <v>79</v>
      </c>
      <c r="C63" s="1" t="s">
        <v>11</v>
      </c>
      <c r="D63" s="15">
        <f>10*A63</f>
        <v>9080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908</v>
      </c>
      <c r="V63" s="17" t="s">
        <v>1</v>
      </c>
      <c r="W63" s="15">
        <f t="shared" si="10"/>
        <v>772</v>
      </c>
      <c r="X63" s="16" t="str">
        <f t="shared" si="11"/>
        <v>Mages Nécromants</v>
      </c>
      <c r="Y63" s="1" t="s">
        <v>11</v>
      </c>
      <c r="Z63" s="15">
        <f>10*W63</f>
        <v>7720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36105</v>
      </c>
      <c r="E64" s="8" t="s">
        <v>5</v>
      </c>
      <c r="F64" s="10">
        <f>D58+D59+F60+F61+F62+D63</f>
        <v>30923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36105</v>
      </c>
      <c r="Y64" s="11" t="s">
        <v>1</v>
      </c>
      <c r="Z64" s="10">
        <f>Z58+Z59+Z60+Z61+Z62+Z63</f>
        <v>30689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30923</v>
      </c>
      <c r="Y65" s="11" t="s">
        <v>1</v>
      </c>
      <c r="Z65" s="10">
        <f>Z58+Z59+AB60+AB61+AB62+Z63</f>
        <v>26285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51.880217838000945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51.881593183662432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91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La Stèle des Marais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92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# Roi Manoster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>
        <v>4365</v>
      </c>
      <c r="B71" s="18" t="s">
        <v>18</v>
      </c>
      <c r="C71" s="1" t="s">
        <v>11</v>
      </c>
      <c r="D71" s="15">
        <f>2*A71</f>
        <v>8730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4365</v>
      </c>
      <c r="V71" s="17" t="s">
        <v>1</v>
      </c>
      <c r="W71" s="15">
        <f t="shared" ref="W71:W76" si="13">ROUND(U71*(1-X$54/100),0)</f>
        <v>3710</v>
      </c>
      <c r="X71" s="16" t="str">
        <f t="shared" ref="X71:X76" si="14">B71</f>
        <v>Fantassins</v>
      </c>
      <c r="Y71" s="1" t="s">
        <v>11</v>
      </c>
      <c r="Z71" s="15">
        <f>2*W71</f>
        <v>7420</v>
      </c>
      <c r="AA71" s="1" t="s">
        <v>10</v>
      </c>
      <c r="AB71" s="1"/>
      <c r="AC71" s="1"/>
      <c r="AD71" s="1"/>
    </row>
    <row r="72" spans="1:30" x14ac:dyDescent="0.25">
      <c r="A72" s="19">
        <v>2710</v>
      </c>
      <c r="B72" s="18" t="s">
        <v>17</v>
      </c>
      <c r="C72" s="1" t="s">
        <v>11</v>
      </c>
      <c r="D72" s="15">
        <f>3*A72</f>
        <v>8130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2710</v>
      </c>
      <c r="V72" s="17" t="s">
        <v>1</v>
      </c>
      <c r="W72" s="15">
        <f t="shared" si="13"/>
        <v>2304</v>
      </c>
      <c r="X72" s="16" t="str">
        <f t="shared" si="14"/>
        <v>Archers</v>
      </c>
      <c r="Y72" s="1" t="s">
        <v>11</v>
      </c>
      <c r="Z72" s="15">
        <f>3*W72</f>
        <v>6912</v>
      </c>
      <c r="AA72" s="1" t="s">
        <v>10</v>
      </c>
      <c r="AB72" s="1"/>
      <c r="AC72" s="1"/>
      <c r="AD72" s="1"/>
    </row>
    <row r="73" spans="1:30" x14ac:dyDescent="0.25">
      <c r="A73" s="19">
        <v>2088</v>
      </c>
      <c r="B73" s="18" t="s">
        <v>16</v>
      </c>
      <c r="C73" s="1" t="s">
        <v>11</v>
      </c>
      <c r="D73" s="15">
        <f>4*A73</f>
        <v>8352</v>
      </c>
      <c r="E73" s="1" t="s">
        <v>13</v>
      </c>
      <c r="F73" s="15">
        <f>2*A73</f>
        <v>4176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2088</v>
      </c>
      <c r="V73" s="17" t="s">
        <v>1</v>
      </c>
      <c r="W73" s="15">
        <f t="shared" si="13"/>
        <v>1775</v>
      </c>
      <c r="X73" s="16" t="str">
        <f t="shared" si="14"/>
        <v>Cavaliers</v>
      </c>
      <c r="Y73" s="1" t="s">
        <v>11</v>
      </c>
      <c r="Z73" s="15">
        <f>4*W73</f>
        <v>7100</v>
      </c>
      <c r="AA73" s="1" t="s">
        <v>13</v>
      </c>
      <c r="AB73" s="15">
        <f>2*W73</f>
        <v>3550</v>
      </c>
      <c r="AC73" s="1" t="s">
        <v>4</v>
      </c>
      <c r="AD73" s="1"/>
    </row>
    <row r="74" spans="1:30" x14ac:dyDescent="0.25">
      <c r="A74" s="19">
        <v>1736</v>
      </c>
      <c r="B74" s="18" t="s">
        <v>15</v>
      </c>
      <c r="C74" s="1" t="s">
        <v>11</v>
      </c>
      <c r="D74" s="15">
        <f>1*A74</f>
        <v>1736</v>
      </c>
      <c r="E74" s="1" t="s">
        <v>13</v>
      </c>
      <c r="F74" s="15">
        <f>3*A74</f>
        <v>5208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1736</v>
      </c>
      <c r="V74" s="17" t="s">
        <v>1</v>
      </c>
      <c r="W74" s="15">
        <f t="shared" si="13"/>
        <v>1476</v>
      </c>
      <c r="X74" s="16" t="str">
        <f t="shared" si="14"/>
        <v>Mineurs</v>
      </c>
      <c r="Y74" s="1" t="s">
        <v>11</v>
      </c>
      <c r="Z74" s="15">
        <f>1*W74</f>
        <v>1476</v>
      </c>
      <c r="AA74" s="1" t="s">
        <v>13</v>
      </c>
      <c r="AB74" s="15">
        <f>3*W74</f>
        <v>4428</v>
      </c>
      <c r="AC74" s="1" t="s">
        <v>4</v>
      </c>
      <c r="AD74" s="1"/>
    </row>
    <row r="75" spans="1:30" x14ac:dyDescent="0.25">
      <c r="A75" s="19">
        <v>260</v>
      </c>
      <c r="B75" s="18" t="s">
        <v>14</v>
      </c>
      <c r="C75" s="1" t="s">
        <v>11</v>
      </c>
      <c r="D75" s="15">
        <f>15*A75</f>
        <v>3900</v>
      </c>
      <c r="E75" s="1" t="s">
        <v>13</v>
      </c>
      <c r="F75" s="15">
        <f>50*A75</f>
        <v>13000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260</v>
      </c>
      <c r="V75" s="17" t="s">
        <v>1</v>
      </c>
      <c r="W75" s="15">
        <f t="shared" si="13"/>
        <v>221</v>
      </c>
      <c r="X75" s="16" t="str">
        <f t="shared" si="14"/>
        <v>Engins de Siège</v>
      </c>
      <c r="Y75" s="1" t="s">
        <v>11</v>
      </c>
      <c r="Z75" s="15">
        <f>15*W75</f>
        <v>3315</v>
      </c>
      <c r="AA75" s="1" t="s">
        <v>13</v>
      </c>
      <c r="AB75" s="15">
        <f>50*W75</f>
        <v>11050</v>
      </c>
      <c r="AC75" s="1" t="s">
        <v>4</v>
      </c>
      <c r="AD75" s="1"/>
    </row>
    <row r="76" spans="1:30" x14ac:dyDescent="0.25">
      <c r="A76" s="19">
        <v>264</v>
      </c>
      <c r="B76" s="18" t="s">
        <v>82</v>
      </c>
      <c r="C76" s="1" t="s">
        <v>11</v>
      </c>
      <c r="D76" s="15">
        <f>10*A76</f>
        <v>2640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264</v>
      </c>
      <c r="V76" s="17" t="s">
        <v>1</v>
      </c>
      <c r="W76" s="15">
        <f t="shared" si="13"/>
        <v>224</v>
      </c>
      <c r="X76" s="16" t="str">
        <f t="shared" si="14"/>
        <v>Mages</v>
      </c>
      <c r="Y76" s="1" t="s">
        <v>11</v>
      </c>
      <c r="Z76" s="15">
        <f>10*W76</f>
        <v>2240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33488</v>
      </c>
      <c r="E77" s="8" t="s">
        <v>5</v>
      </c>
      <c r="F77" s="10">
        <f>D71+D72+F73+F74+F75+D76</f>
        <v>41884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33488</v>
      </c>
      <c r="Y77" s="11" t="s">
        <v>1</v>
      </c>
      <c r="Z77" s="10">
        <f>Z71+Z72+Z73+Z74+Z75+Z76</f>
        <v>28463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41884</v>
      </c>
      <c r="Y78" s="11" t="s">
        <v>1</v>
      </c>
      <c r="Z78" s="10">
        <f>Z71+Z72+AB73+AB74+AB75+Z76</f>
        <v>35600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48.119782161999055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48.118406816337568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69593</v>
      </c>
      <c r="E94" s="3" t="s">
        <v>5</v>
      </c>
      <c r="F94" s="4">
        <f>F64+F77+F90</f>
        <v>72807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69593</v>
      </c>
      <c r="Y94" s="5" t="s">
        <v>1</v>
      </c>
      <c r="Z94" s="4">
        <f>Z64+Z77+Z90</f>
        <v>59152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72807</v>
      </c>
      <c r="Y95" s="5" t="s">
        <v>1</v>
      </c>
      <c r="Z95" s="4">
        <f>Z65+Z78+Z91</f>
        <v>61885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63" priority="31" operator="greaterThanOrEqual">
      <formula>25</formula>
    </cfRule>
    <cfRule type="cellIs" dxfId="62" priority="32" operator="lessThan">
      <formula>25</formula>
    </cfRule>
  </conditionalFormatting>
  <conditionalFormatting sqref="D35">
    <cfRule type="cellIs" dxfId="61" priority="29" operator="greaterThanOrEqual">
      <formula>25</formula>
    </cfRule>
    <cfRule type="cellIs" dxfId="60" priority="30" operator="lessThan">
      <formula>25</formula>
    </cfRule>
  </conditionalFormatting>
  <conditionalFormatting sqref="D48">
    <cfRule type="cellIs" dxfId="59" priority="27" operator="greaterThanOrEqual">
      <formula>25</formula>
    </cfRule>
    <cfRule type="cellIs" dxfId="58" priority="28" operator="lessThan">
      <formula>25</formula>
    </cfRule>
  </conditionalFormatting>
  <conditionalFormatting sqref="D66:D68">
    <cfRule type="cellIs" dxfId="57" priority="23" operator="greaterThanOrEqual">
      <formula>25</formula>
    </cfRule>
    <cfRule type="cellIs" dxfId="56" priority="24" operator="lessThan">
      <formula>25</formula>
    </cfRule>
  </conditionalFormatting>
  <conditionalFormatting sqref="D79">
    <cfRule type="cellIs" dxfId="55" priority="21" operator="greaterThanOrEqual">
      <formula>25</formula>
    </cfRule>
    <cfRule type="cellIs" dxfId="54" priority="22" operator="lessThan">
      <formula>25</formula>
    </cfRule>
  </conditionalFormatting>
  <conditionalFormatting sqref="D92">
    <cfRule type="cellIs" dxfId="53" priority="19" operator="greaterThanOrEqual">
      <formula>25</formula>
    </cfRule>
    <cfRule type="cellIs" dxfId="52" priority="20" operator="lessThan">
      <formula>25</formula>
    </cfRule>
  </conditionalFormatting>
  <conditionalFormatting sqref="D36:D37">
    <cfRule type="cellIs" dxfId="51" priority="25" operator="greaterThanOrEqual">
      <formula>25</formula>
    </cfRule>
    <cfRule type="cellIs" dxfId="50" priority="26" operator="lessThan">
      <formula>25</formula>
    </cfRule>
  </conditionalFormatting>
  <conditionalFormatting sqref="D80:D81">
    <cfRule type="cellIs" dxfId="49" priority="17" operator="greaterThanOrEqual">
      <formula>25</formula>
    </cfRule>
    <cfRule type="cellIs" dxfId="48" priority="18" operator="lessThan">
      <formula>25</formula>
    </cfRule>
  </conditionalFormatting>
  <conditionalFormatting sqref="Z22:Z24">
    <cfRule type="cellIs" dxfId="47" priority="15" operator="greaterThanOrEqual">
      <formula>25</formula>
    </cfRule>
    <cfRule type="cellIs" dxfId="46" priority="16" operator="lessThan">
      <formula>25</formula>
    </cfRule>
  </conditionalFormatting>
  <conditionalFormatting sqref="Z35">
    <cfRule type="cellIs" dxfId="45" priority="13" operator="greaterThanOrEqual">
      <formula>25</formula>
    </cfRule>
    <cfRule type="cellIs" dxfId="44" priority="14" operator="lessThan">
      <formula>25</formula>
    </cfRule>
  </conditionalFormatting>
  <conditionalFormatting sqref="Z48">
    <cfRule type="cellIs" dxfId="43" priority="11" operator="greaterThanOrEqual">
      <formula>25</formula>
    </cfRule>
    <cfRule type="cellIs" dxfId="42" priority="12" operator="lessThan">
      <formula>25</formula>
    </cfRule>
  </conditionalFormatting>
  <conditionalFormatting sqref="Z36:Z37">
    <cfRule type="cellIs" dxfId="41" priority="9" operator="greaterThanOrEqual">
      <formula>25</formula>
    </cfRule>
    <cfRule type="cellIs" dxfId="40" priority="10" operator="lessThan">
      <formula>25</formula>
    </cfRule>
  </conditionalFormatting>
  <conditionalFormatting sqref="Z66:Z68">
    <cfRule type="cellIs" dxfId="39" priority="7" operator="greaterThanOrEqual">
      <formula>25</formula>
    </cfRule>
    <cfRule type="cellIs" dxfId="38" priority="8" operator="lessThan">
      <formula>25</formula>
    </cfRule>
  </conditionalFormatting>
  <conditionalFormatting sqref="Z79">
    <cfRule type="cellIs" dxfId="37" priority="5" operator="greaterThanOrEqual">
      <formula>25</formula>
    </cfRule>
    <cfRule type="cellIs" dxfId="36" priority="6" operator="lessThan">
      <formula>25</formula>
    </cfRule>
  </conditionalFormatting>
  <conditionalFormatting sqref="Z92">
    <cfRule type="cellIs" dxfId="35" priority="3" operator="greaterThanOrEqual">
      <formula>25</formula>
    </cfRule>
    <cfRule type="cellIs" dxfId="34" priority="4" operator="lessThan">
      <formula>25</formula>
    </cfRule>
  </conditionalFormatting>
  <conditionalFormatting sqref="Z80:Z81">
    <cfRule type="cellIs" dxfId="33" priority="1" operator="greaterThanOrEqual">
      <formula>25</formula>
    </cfRule>
    <cfRule type="cellIs" dxfId="32" priority="2" operator="lessThan">
      <formula>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workbookViewId="0">
      <selection activeCell="AD36" sqref="AD36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8.28515625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68</v>
      </c>
      <c r="B1" s="8"/>
      <c r="C1" s="8"/>
      <c r="D1" s="8"/>
      <c r="E1" s="8"/>
      <c r="F1" s="8"/>
      <c r="G1" s="8"/>
      <c r="H1" s="8"/>
      <c r="I1" s="36"/>
      <c r="J1" s="8" t="s">
        <v>67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66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65</v>
      </c>
      <c r="B2" s="35"/>
      <c r="C2" s="35"/>
      <c r="D2" s="35"/>
      <c r="E2" s="35"/>
      <c r="F2" s="35"/>
      <c r="G2" s="1"/>
      <c r="H2" s="1"/>
      <c r="I2" s="2"/>
      <c r="J2" s="1" t="s">
        <v>64</v>
      </c>
      <c r="K2" s="18" t="s">
        <v>63</v>
      </c>
      <c r="L2" s="1" t="s">
        <v>62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61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60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59</v>
      </c>
      <c r="B6" s="1"/>
      <c r="C6" s="1"/>
      <c r="D6" s="1"/>
      <c r="E6" s="1"/>
      <c r="F6" s="1"/>
      <c r="G6" s="1"/>
      <c r="H6" s="1"/>
      <c r="I6" s="2"/>
      <c r="J6" s="1" t="s">
        <v>58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57</v>
      </c>
      <c r="B7" s="1"/>
      <c r="C7" s="1"/>
      <c r="D7" s="1"/>
      <c r="E7" s="1"/>
      <c r="F7" s="1"/>
      <c r="G7" s="1"/>
      <c r="H7" s="1"/>
      <c r="I7" s="2"/>
      <c r="J7" s="1" t="s">
        <v>56</v>
      </c>
      <c r="L7" s="1"/>
      <c r="M7" s="1"/>
      <c r="N7" s="1"/>
      <c r="O7" s="1"/>
      <c r="P7" s="1"/>
      <c r="Q7" s="1"/>
      <c r="R7" s="16"/>
      <c r="S7" s="1" t="s">
        <v>55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26</v>
      </c>
      <c r="B10" s="18" t="s">
        <v>54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53</v>
      </c>
      <c r="V10" s="1"/>
      <c r="W10" s="1"/>
      <c r="X10" s="18">
        <v>29</v>
      </c>
      <c r="Y10" s="1" t="s">
        <v>23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22</v>
      </c>
      <c r="B12" s="20"/>
      <c r="C12" s="1"/>
      <c r="D12" s="1"/>
      <c r="E12" s="1"/>
      <c r="F12" s="1"/>
      <c r="G12" s="1"/>
      <c r="H12" s="1"/>
      <c r="I12" s="2"/>
      <c r="J12" s="16" t="s">
        <v>52</v>
      </c>
      <c r="K12" s="16"/>
      <c r="L12" s="15">
        <f>IF(OR(K2="Mer",K2="Siège"),IF(F50&gt;F94,F50,F94),IF(K2="Plaine",IF(D50&gt;D94,D50,D94),"Erreur !"))</f>
        <v>104000</v>
      </c>
      <c r="M12" s="16" t="s">
        <v>51</v>
      </c>
      <c r="N12" s="33">
        <f>IF(OR(K2="Mer",K2="Siège"),IF(F50&lt;=F94,F50,F94),IF(K2="Plaine",IF(D50&lt;=D94,D50,D94),"Erreur !"))</f>
        <v>80001</v>
      </c>
      <c r="O12" s="16" t="s">
        <v>50</v>
      </c>
      <c r="P12" s="32">
        <f>L12/N12</f>
        <v>1.2999837502031224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+1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(nom du roi 2)</v>
      </c>
      <c r="T12" s="2"/>
      <c r="U12" s="15" t="str">
        <f t="shared" ref="U12:U19" si="0">A12</f>
        <v># Nom de l'Armée #1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19</v>
      </c>
      <c r="B13" s="1"/>
      <c r="C13" s="1"/>
      <c r="D13" s="1"/>
      <c r="E13" s="1"/>
      <c r="F13" s="1"/>
      <c r="G13" s="1"/>
      <c r="H13" s="1"/>
      <c r="I13" s="2"/>
      <c r="J13" s="1" t="s">
        <v>49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(Notifier la présence éventuelle du Roi ou du Vassal ici)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1000</v>
      </c>
      <c r="B14" s="18" t="s">
        <v>18</v>
      </c>
      <c r="C14" s="1" t="s">
        <v>11</v>
      </c>
      <c r="D14" s="15">
        <f>2*A14</f>
        <v>2000</v>
      </c>
      <c r="E14" s="1" t="s">
        <v>10</v>
      </c>
      <c r="F14" s="1"/>
      <c r="G14" s="1"/>
      <c r="H14" s="1"/>
      <c r="I14" s="2"/>
      <c r="J14" s="7" t="s">
        <v>48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1000</v>
      </c>
      <c r="V14" s="17" t="s">
        <v>1</v>
      </c>
      <c r="W14" s="15">
        <f t="shared" ref="W14:W19" si="1">ROUND(U14*(1-X$10/100),0)</f>
        <v>710</v>
      </c>
      <c r="X14" s="16" t="str">
        <f t="shared" ref="X14:X19" si="2">B14</f>
        <v>Fantassins</v>
      </c>
      <c r="Y14" s="1" t="s">
        <v>11</v>
      </c>
      <c r="Z14" s="15">
        <f>2*W14</f>
        <v>1420</v>
      </c>
      <c r="AA14" s="1" t="s">
        <v>10</v>
      </c>
      <c r="AB14" s="1"/>
      <c r="AC14" s="1"/>
      <c r="AD14" s="1"/>
    </row>
    <row r="15" spans="1:30" x14ac:dyDescent="0.25">
      <c r="A15" s="19">
        <v>1000</v>
      </c>
      <c r="B15" s="18" t="s">
        <v>17</v>
      </c>
      <c r="C15" s="1" t="s">
        <v>11</v>
      </c>
      <c r="D15" s="15">
        <f>3*A15</f>
        <v>3000</v>
      </c>
      <c r="E15" s="1" t="s">
        <v>10</v>
      </c>
      <c r="F15" s="1"/>
      <c r="G15" s="1"/>
      <c r="H15" s="1"/>
      <c r="I15" s="2"/>
      <c r="J15" s="1" t="s">
        <v>47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1000</v>
      </c>
      <c r="V15" s="17" t="s">
        <v>1</v>
      </c>
      <c r="W15" s="15">
        <f t="shared" si="1"/>
        <v>710</v>
      </c>
      <c r="X15" s="16" t="str">
        <f t="shared" si="2"/>
        <v>Archers</v>
      </c>
      <c r="Y15" s="1" t="s">
        <v>11</v>
      </c>
      <c r="Z15" s="15">
        <f>3*W15</f>
        <v>2130</v>
      </c>
      <c r="AA15" s="1" t="s">
        <v>10</v>
      </c>
      <c r="AB15" s="1"/>
      <c r="AC15" s="1"/>
      <c r="AD15" s="1"/>
    </row>
    <row r="16" spans="1:30" x14ac:dyDescent="0.25">
      <c r="A16" s="19">
        <v>1000</v>
      </c>
      <c r="B16" s="18" t="s">
        <v>16</v>
      </c>
      <c r="C16" s="1" t="s">
        <v>11</v>
      </c>
      <c r="D16" s="15">
        <f>4*A16</f>
        <v>4000</v>
      </c>
      <c r="E16" s="1" t="s">
        <v>13</v>
      </c>
      <c r="F16" s="15">
        <f>2*A16</f>
        <v>2000</v>
      </c>
      <c r="G16" s="1" t="s">
        <v>4</v>
      </c>
      <c r="H16" s="1"/>
      <c r="I16" s="2"/>
      <c r="J16" s="7" t="s">
        <v>46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1000</v>
      </c>
      <c r="V16" s="17" t="s">
        <v>1</v>
      </c>
      <c r="W16" s="15">
        <f t="shared" si="1"/>
        <v>710</v>
      </c>
      <c r="X16" s="16" t="str">
        <f t="shared" si="2"/>
        <v>Cavaliers</v>
      </c>
      <c r="Y16" s="1" t="s">
        <v>11</v>
      </c>
      <c r="Z16" s="15">
        <f>4*W16</f>
        <v>2840</v>
      </c>
      <c r="AA16" s="1" t="s">
        <v>13</v>
      </c>
      <c r="AB16" s="15">
        <f>2*W16</f>
        <v>1420</v>
      </c>
      <c r="AC16" s="1" t="s">
        <v>4</v>
      </c>
      <c r="AD16" s="1"/>
    </row>
    <row r="17" spans="1:30" x14ac:dyDescent="0.25">
      <c r="A17" s="19">
        <v>1000</v>
      </c>
      <c r="B17" s="18" t="s">
        <v>15</v>
      </c>
      <c r="C17" s="1" t="s">
        <v>11</v>
      </c>
      <c r="D17" s="15">
        <f>1*A17</f>
        <v>1000</v>
      </c>
      <c r="E17" s="1" t="s">
        <v>13</v>
      </c>
      <c r="F17" s="15">
        <f>3*A17</f>
        <v>3000</v>
      </c>
      <c r="G17" s="1" t="s">
        <v>4</v>
      </c>
      <c r="H17" s="1"/>
      <c r="I17" s="2"/>
      <c r="J17" s="7" t="s">
        <v>45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1000</v>
      </c>
      <c r="V17" s="17" t="s">
        <v>1</v>
      </c>
      <c r="W17" s="15">
        <f t="shared" si="1"/>
        <v>710</v>
      </c>
      <c r="X17" s="16" t="str">
        <f t="shared" si="2"/>
        <v>Mineurs</v>
      </c>
      <c r="Y17" s="1" t="s">
        <v>11</v>
      </c>
      <c r="Z17" s="15">
        <f>1*W17</f>
        <v>710</v>
      </c>
      <c r="AA17" s="1" t="s">
        <v>13</v>
      </c>
      <c r="AB17" s="15">
        <f>3*W17</f>
        <v>2130</v>
      </c>
      <c r="AC17" s="1" t="s">
        <v>4</v>
      </c>
      <c r="AD17" s="1"/>
    </row>
    <row r="18" spans="1:30" x14ac:dyDescent="0.25">
      <c r="A18" s="19">
        <v>0</v>
      </c>
      <c r="B18" s="18" t="s">
        <v>14</v>
      </c>
      <c r="C18" s="1" t="s">
        <v>11</v>
      </c>
      <c r="D18" s="15">
        <f>15*A18</f>
        <v>0</v>
      </c>
      <c r="E18" s="1" t="s">
        <v>13</v>
      </c>
      <c r="F18" s="15">
        <f>50*A18</f>
        <v>0</v>
      </c>
      <c r="G18" s="1" t="s">
        <v>4</v>
      </c>
      <c r="H18" s="1"/>
      <c r="I18" s="2"/>
      <c r="J18" s="7" t="s">
        <v>44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0</v>
      </c>
      <c r="V18" s="17" t="s">
        <v>1</v>
      </c>
      <c r="W18" s="15">
        <f t="shared" si="1"/>
        <v>0</v>
      </c>
      <c r="X18" s="16" t="str">
        <f t="shared" si="2"/>
        <v>Engins de Siège</v>
      </c>
      <c r="Y18" s="1" t="s">
        <v>11</v>
      </c>
      <c r="Z18" s="15">
        <f>15*W18</f>
        <v>0</v>
      </c>
      <c r="AA18" s="1" t="s">
        <v>13</v>
      </c>
      <c r="AB18" s="15">
        <f>50*W18</f>
        <v>0</v>
      </c>
      <c r="AC18" s="1" t="s">
        <v>4</v>
      </c>
      <c r="AD18" s="1"/>
    </row>
    <row r="19" spans="1:30" x14ac:dyDescent="0.25">
      <c r="A19" s="19">
        <v>1000</v>
      </c>
      <c r="B19" s="18" t="s">
        <v>12</v>
      </c>
      <c r="C19" s="1" t="s">
        <v>11</v>
      </c>
      <c r="D19" s="15">
        <f>10*A19</f>
        <v>10000</v>
      </c>
      <c r="E19" s="1" t="s">
        <v>10</v>
      </c>
      <c r="F19" s="1"/>
      <c r="G19" s="1"/>
      <c r="H19" s="1"/>
      <c r="I19" s="2"/>
      <c r="J19" s="7" t="s">
        <v>43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1000</v>
      </c>
      <c r="V19" s="17" t="s">
        <v>1</v>
      </c>
      <c r="W19" s="15">
        <f t="shared" si="1"/>
        <v>710</v>
      </c>
      <c r="X19" s="16" t="str">
        <f t="shared" si="2"/>
        <v>Troupes d'Élite</v>
      </c>
      <c r="Y19" s="1" t="s">
        <v>11</v>
      </c>
      <c r="Z19" s="15">
        <f>10*W19</f>
        <v>7100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20000</v>
      </c>
      <c r="E20" s="8" t="s">
        <v>5</v>
      </c>
      <c r="F20" s="10">
        <f>D14+D15+F16+F17+F18+D19</f>
        <v>20000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20000</v>
      </c>
      <c r="Y20" s="11" t="s">
        <v>1</v>
      </c>
      <c r="Z20" s="10">
        <f>Z14+Z15+Z16+Z17+Z18+Z19</f>
        <v>14200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42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20000</v>
      </c>
      <c r="Y21" s="11" t="s">
        <v>1</v>
      </c>
      <c r="Z21" s="10">
        <f>Z14+Z15+AB16+AB17+AB18+Z19</f>
        <v>14200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24.999687503906202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24.999559866903752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41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40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39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>
        <v>5000</v>
      </c>
      <c r="B27" s="18" t="s">
        <v>18</v>
      </c>
      <c r="C27" s="1" t="s">
        <v>11</v>
      </c>
      <c r="D27" s="15">
        <f>2*A27</f>
        <v>10000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5000</v>
      </c>
      <c r="V27" s="17" t="s">
        <v>1</v>
      </c>
      <c r="W27" s="15">
        <f t="shared" ref="W27:W32" si="4">ROUND(U27*(1-X$10/100),0)</f>
        <v>3550</v>
      </c>
      <c r="X27" s="16" t="str">
        <f t="shared" ref="X27:X32" si="5">B27</f>
        <v>Fantassins</v>
      </c>
      <c r="Y27" s="1" t="s">
        <v>11</v>
      </c>
      <c r="Z27" s="15">
        <f>2*W27</f>
        <v>7100</v>
      </c>
      <c r="AA27" s="1" t="s">
        <v>10</v>
      </c>
      <c r="AB27" s="1"/>
      <c r="AC27" s="1"/>
      <c r="AD27" s="1"/>
    </row>
    <row r="28" spans="1:30" x14ac:dyDescent="0.25">
      <c r="A28" s="19">
        <v>5000</v>
      </c>
      <c r="B28" s="18" t="s">
        <v>17</v>
      </c>
      <c r="C28" s="1" t="s">
        <v>11</v>
      </c>
      <c r="D28" s="15">
        <f>3*A28</f>
        <v>15000</v>
      </c>
      <c r="E28" s="1" t="s">
        <v>10</v>
      </c>
      <c r="F28" s="1"/>
      <c r="G28" s="1"/>
      <c r="H28" s="1"/>
      <c r="I28" s="2"/>
      <c r="J28" s="1" t="s">
        <v>38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5000</v>
      </c>
      <c r="V28" s="17" t="s">
        <v>1</v>
      </c>
      <c r="W28" s="15">
        <f t="shared" si="4"/>
        <v>3550</v>
      </c>
      <c r="X28" s="16" t="str">
        <f t="shared" si="5"/>
        <v>Archers</v>
      </c>
      <c r="Y28" s="1" t="s">
        <v>11</v>
      </c>
      <c r="Z28" s="15">
        <f>3*W28</f>
        <v>10650</v>
      </c>
      <c r="AA28" s="1" t="s">
        <v>10</v>
      </c>
      <c r="AB28" s="1"/>
      <c r="AC28" s="1"/>
      <c r="AD28" s="1"/>
    </row>
    <row r="29" spans="1:30" x14ac:dyDescent="0.25">
      <c r="A29" s="19">
        <v>1000</v>
      </c>
      <c r="B29" s="18" t="s">
        <v>16</v>
      </c>
      <c r="C29" s="1" t="s">
        <v>11</v>
      </c>
      <c r="D29" s="15">
        <f>4*A29</f>
        <v>4000</v>
      </c>
      <c r="E29" s="1" t="s">
        <v>13</v>
      </c>
      <c r="F29" s="15">
        <f>2*A29</f>
        <v>2000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1000</v>
      </c>
      <c r="V29" s="17" t="s">
        <v>1</v>
      </c>
      <c r="W29" s="15">
        <f t="shared" si="4"/>
        <v>710</v>
      </c>
      <c r="X29" s="16" t="str">
        <f t="shared" si="5"/>
        <v>Cavaliers</v>
      </c>
      <c r="Y29" s="1" t="s">
        <v>11</v>
      </c>
      <c r="Z29" s="15">
        <f>4*W29</f>
        <v>2840</v>
      </c>
      <c r="AA29" s="1" t="s">
        <v>13</v>
      </c>
      <c r="AB29" s="15">
        <f>2*W29</f>
        <v>1420</v>
      </c>
      <c r="AC29" s="1" t="s">
        <v>4</v>
      </c>
      <c r="AD29" s="1"/>
    </row>
    <row r="30" spans="1:30" x14ac:dyDescent="0.25">
      <c r="A30" s="19">
        <v>6001</v>
      </c>
      <c r="B30" s="18" t="s">
        <v>15</v>
      </c>
      <c r="C30" s="1" t="s">
        <v>11</v>
      </c>
      <c r="D30" s="15">
        <f>1*A30</f>
        <v>6001</v>
      </c>
      <c r="E30" s="1" t="s">
        <v>13</v>
      </c>
      <c r="F30" s="15">
        <f>3*A30</f>
        <v>18003</v>
      </c>
      <c r="G30" s="1" t="s">
        <v>4</v>
      </c>
      <c r="H30" s="1"/>
      <c r="I30" s="2"/>
      <c r="J30" s="1" t="s">
        <v>37</v>
      </c>
      <c r="K30" s="1"/>
      <c r="L30" s="1"/>
      <c r="M30" s="1"/>
      <c r="N30" s="1"/>
      <c r="O30" s="1"/>
      <c r="P30" s="1"/>
      <c r="Q30" s="1"/>
      <c r="R30" s="31" t="s">
        <v>36</v>
      </c>
      <c r="S30" s="29">
        <v>1</v>
      </c>
      <c r="T30" s="2"/>
      <c r="U30" s="15">
        <f t="shared" si="3"/>
        <v>6001</v>
      </c>
      <c r="V30" s="17" t="s">
        <v>1</v>
      </c>
      <c r="W30" s="15">
        <f t="shared" si="4"/>
        <v>4261</v>
      </c>
      <c r="X30" s="16" t="str">
        <f t="shared" si="5"/>
        <v>Mineurs</v>
      </c>
      <c r="Y30" s="1" t="s">
        <v>11</v>
      </c>
      <c r="Z30" s="15">
        <f>1*W30</f>
        <v>4261</v>
      </c>
      <c r="AA30" s="1" t="s">
        <v>13</v>
      </c>
      <c r="AB30" s="15">
        <f>3*W30</f>
        <v>12783</v>
      </c>
      <c r="AC30" s="1" t="s">
        <v>4</v>
      </c>
      <c r="AD30" s="1"/>
    </row>
    <row r="31" spans="1:30" x14ac:dyDescent="0.25">
      <c r="A31" s="19">
        <v>1000</v>
      </c>
      <c r="B31" s="18" t="s">
        <v>14</v>
      </c>
      <c r="C31" s="1" t="s">
        <v>11</v>
      </c>
      <c r="D31" s="15">
        <f>15*A31</f>
        <v>15000</v>
      </c>
      <c r="E31" s="1" t="s">
        <v>13</v>
      </c>
      <c r="F31" s="15">
        <f>50*A31</f>
        <v>50000</v>
      </c>
      <c r="G31" s="1" t="s">
        <v>4</v>
      </c>
      <c r="H31" s="1"/>
      <c r="I31" s="2"/>
      <c r="J31" s="1" t="s">
        <v>35</v>
      </c>
      <c r="K31" s="1"/>
      <c r="L31" s="1"/>
      <c r="M31" s="1"/>
      <c r="N31" s="1"/>
      <c r="O31" s="1"/>
      <c r="P31" s="1"/>
      <c r="Q31" s="1"/>
      <c r="R31" s="1"/>
      <c r="S31" s="29">
        <v>1</v>
      </c>
      <c r="T31" s="2"/>
      <c r="U31" s="15">
        <f t="shared" si="3"/>
        <v>1000</v>
      </c>
      <c r="V31" s="17" t="s">
        <v>1</v>
      </c>
      <c r="W31" s="15">
        <f t="shared" si="4"/>
        <v>710</v>
      </c>
      <c r="X31" s="16" t="str">
        <f t="shared" si="5"/>
        <v>Engins de Siège</v>
      </c>
      <c r="Y31" s="1" t="s">
        <v>11</v>
      </c>
      <c r="Z31" s="15">
        <f>15*W31</f>
        <v>10650</v>
      </c>
      <c r="AA31" s="1" t="s">
        <v>13</v>
      </c>
      <c r="AB31" s="15">
        <f>50*W31</f>
        <v>35500</v>
      </c>
      <c r="AC31" s="1" t="s">
        <v>4</v>
      </c>
      <c r="AD31" s="1"/>
    </row>
    <row r="32" spans="1:30" x14ac:dyDescent="0.25">
      <c r="A32" s="19">
        <v>1000</v>
      </c>
      <c r="B32" s="18" t="s">
        <v>12</v>
      </c>
      <c r="C32" s="1" t="s">
        <v>11</v>
      </c>
      <c r="D32" s="15">
        <f>10*A32</f>
        <v>10000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1000</v>
      </c>
      <c r="V32" s="17" t="s">
        <v>1</v>
      </c>
      <c r="W32" s="15">
        <f t="shared" si="4"/>
        <v>710</v>
      </c>
      <c r="X32" s="16" t="str">
        <f t="shared" si="5"/>
        <v>Troupes d'Élite</v>
      </c>
      <c r="Y32" s="1" t="s">
        <v>11</v>
      </c>
      <c r="Z32" s="15">
        <f>10*W32</f>
        <v>7100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60001</v>
      </c>
      <c r="E33" s="8" t="s">
        <v>5</v>
      </c>
      <c r="F33" s="10">
        <f>D27+D28+F29+F30+F31+D32</f>
        <v>105003</v>
      </c>
      <c r="G33" s="8" t="s">
        <v>4</v>
      </c>
      <c r="H33" s="1"/>
      <c r="I33" s="2"/>
      <c r="J33" s="30" t="s">
        <v>34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60001</v>
      </c>
      <c r="Y33" s="11" t="s">
        <v>1</v>
      </c>
      <c r="Z33" s="10">
        <f>Z27+Z28+Z29+Z30+Z31+Z32</f>
        <v>42601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105003</v>
      </c>
      <c r="Y34" s="11" t="s">
        <v>1</v>
      </c>
      <c r="Z34" s="10">
        <f>Z27+Z28+AB29+AB30+AB31+Z32</f>
        <v>74553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75.000312496093798</v>
      </c>
      <c r="E35" s="8" t="s">
        <v>6</v>
      </c>
      <c r="F35" s="1"/>
      <c r="G35" s="1"/>
      <c r="H35" s="1"/>
      <c r="I35" s="2"/>
      <c r="J35" s="1" t="s">
        <v>32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4 D6</v>
      </c>
      <c r="L35" s="1" t="s">
        <v>33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75.000440133096248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32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4 D6</v>
      </c>
      <c r="L36" s="1" t="s">
        <v>31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30</v>
      </c>
      <c r="K38" s="1"/>
      <c r="L38" s="1"/>
      <c r="M38" s="1"/>
      <c r="N38" s="1"/>
      <c r="O38" s="1"/>
      <c r="P38" s="1"/>
      <c r="Q38" s="1"/>
      <c r="R38" s="1"/>
      <c r="S38" s="29">
        <v>19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29</v>
      </c>
      <c r="K39" s="1"/>
      <c r="L39" s="1"/>
      <c r="M39" s="1"/>
      <c r="N39" s="1"/>
      <c r="O39" s="1"/>
      <c r="P39" s="1"/>
      <c r="Q39" s="1"/>
      <c r="R39" s="1"/>
      <c r="S39" s="29">
        <v>14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28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29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27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24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80001</v>
      </c>
      <c r="E50" s="3" t="s">
        <v>5</v>
      </c>
      <c r="F50" s="4">
        <f>F20+F33+F46</f>
        <v>125003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80001</v>
      </c>
      <c r="Y50" s="5" t="s">
        <v>1</v>
      </c>
      <c r="Z50" s="4">
        <f>Z20+Z33+Z46</f>
        <v>56801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125003</v>
      </c>
      <c r="Y51" s="5" t="s">
        <v>1</v>
      </c>
      <c r="Z51" s="4">
        <f>Z21+Z34+Z47</f>
        <v>88753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26</v>
      </c>
      <c r="B54" s="18" t="s">
        <v>25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24</v>
      </c>
      <c r="V54" s="7"/>
      <c r="W54" s="1"/>
      <c r="X54" s="18">
        <v>24</v>
      </c>
      <c r="Y54" s="1" t="s">
        <v>23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22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# Nom de l'Armée #1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 t="s">
        <v>19</v>
      </c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 t="str">
        <f t="shared" si="9"/>
        <v>(Notifier la présence éventuelle du Roi ou du Vassal ici)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1000</v>
      </c>
      <c r="B58" s="18" t="s">
        <v>18</v>
      </c>
      <c r="C58" s="1" t="s">
        <v>11</v>
      </c>
      <c r="D58" s="15">
        <f>2*A58</f>
        <v>2000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1000</v>
      </c>
      <c r="V58" s="17" t="s">
        <v>1</v>
      </c>
      <c r="W58" s="15">
        <f t="shared" ref="W58:W63" si="10">ROUND(U58*(1-X$54/100),0)</f>
        <v>760</v>
      </c>
      <c r="X58" s="16" t="str">
        <f t="shared" ref="X58:X63" si="11">B58</f>
        <v>Fantassins</v>
      </c>
      <c r="Y58" s="1" t="s">
        <v>11</v>
      </c>
      <c r="Z58" s="15">
        <f>2*W58</f>
        <v>1520</v>
      </c>
      <c r="AA58" s="1" t="s">
        <v>10</v>
      </c>
      <c r="AB58" s="1"/>
      <c r="AC58" s="1"/>
      <c r="AD58" s="1"/>
    </row>
    <row r="59" spans="1:30" x14ac:dyDescent="0.25">
      <c r="A59" s="19">
        <v>1000</v>
      </c>
      <c r="B59" s="18" t="s">
        <v>17</v>
      </c>
      <c r="C59" s="1" t="s">
        <v>11</v>
      </c>
      <c r="D59" s="15">
        <f>3*A59</f>
        <v>3000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1000</v>
      </c>
      <c r="V59" s="17" t="s">
        <v>1</v>
      </c>
      <c r="W59" s="15">
        <f t="shared" si="10"/>
        <v>760</v>
      </c>
      <c r="X59" s="16" t="str">
        <f t="shared" si="11"/>
        <v>Archers</v>
      </c>
      <c r="Y59" s="1" t="s">
        <v>11</v>
      </c>
      <c r="Z59" s="15">
        <f>3*W59</f>
        <v>2280</v>
      </c>
      <c r="AA59" s="1" t="s">
        <v>10</v>
      </c>
      <c r="AB59" s="1"/>
      <c r="AC59" s="1"/>
      <c r="AD59" s="1"/>
    </row>
    <row r="60" spans="1:30" x14ac:dyDescent="0.25">
      <c r="A60" s="19">
        <v>22000</v>
      </c>
      <c r="B60" s="18" t="s">
        <v>16</v>
      </c>
      <c r="C60" s="1" t="s">
        <v>11</v>
      </c>
      <c r="D60" s="15">
        <f>4*A60</f>
        <v>88000</v>
      </c>
      <c r="E60" s="1" t="s">
        <v>13</v>
      </c>
      <c r="F60" s="15">
        <f>2*A60</f>
        <v>44000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22000</v>
      </c>
      <c r="V60" s="17" t="s">
        <v>1</v>
      </c>
      <c r="W60" s="15">
        <f t="shared" si="10"/>
        <v>16720</v>
      </c>
      <c r="X60" s="16" t="str">
        <f t="shared" si="11"/>
        <v>Cavaliers</v>
      </c>
      <c r="Y60" s="1" t="s">
        <v>11</v>
      </c>
      <c r="Z60" s="15">
        <f>4*W60</f>
        <v>66880</v>
      </c>
      <c r="AA60" s="1" t="s">
        <v>13</v>
      </c>
      <c r="AB60" s="15">
        <f>2*W60</f>
        <v>33440</v>
      </c>
      <c r="AC60" s="1" t="s">
        <v>4</v>
      </c>
      <c r="AD60" s="1"/>
    </row>
    <row r="61" spans="1:30" x14ac:dyDescent="0.25">
      <c r="A61" s="19">
        <v>1000</v>
      </c>
      <c r="B61" s="18" t="s">
        <v>15</v>
      </c>
      <c r="C61" s="1" t="s">
        <v>11</v>
      </c>
      <c r="D61" s="15">
        <f>1*A61</f>
        <v>1000</v>
      </c>
      <c r="E61" s="1" t="s">
        <v>13</v>
      </c>
      <c r="F61" s="15">
        <f>3*A61</f>
        <v>3000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1000</v>
      </c>
      <c r="V61" s="17" t="s">
        <v>1</v>
      </c>
      <c r="W61" s="15">
        <f t="shared" si="10"/>
        <v>760</v>
      </c>
      <c r="X61" s="16" t="str">
        <f t="shared" si="11"/>
        <v>Mineurs</v>
      </c>
      <c r="Y61" s="1" t="s">
        <v>11</v>
      </c>
      <c r="Z61" s="15">
        <f>1*W61</f>
        <v>760</v>
      </c>
      <c r="AA61" s="1" t="s">
        <v>13</v>
      </c>
      <c r="AB61" s="15">
        <f>3*W61</f>
        <v>2280</v>
      </c>
      <c r="AC61" s="1" t="s">
        <v>4</v>
      </c>
      <c r="AD61" s="1"/>
    </row>
    <row r="62" spans="1:30" x14ac:dyDescent="0.25">
      <c r="A62" s="19">
        <v>0</v>
      </c>
      <c r="B62" s="18" t="s">
        <v>14</v>
      </c>
      <c r="C62" s="1" t="s">
        <v>11</v>
      </c>
      <c r="D62" s="15">
        <f>15*A62</f>
        <v>0</v>
      </c>
      <c r="E62" s="1" t="s">
        <v>13</v>
      </c>
      <c r="F62" s="15">
        <f>50*A62</f>
        <v>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0</v>
      </c>
      <c r="V62" s="17" t="s">
        <v>1</v>
      </c>
      <c r="W62" s="15">
        <f t="shared" si="10"/>
        <v>0</v>
      </c>
      <c r="X62" s="16" t="str">
        <f t="shared" si="11"/>
        <v>Engins de Siège</v>
      </c>
      <c r="Y62" s="1" t="s">
        <v>11</v>
      </c>
      <c r="Z62" s="15">
        <f>15*W62</f>
        <v>0</v>
      </c>
      <c r="AA62" s="1" t="s">
        <v>13</v>
      </c>
      <c r="AB62" s="15">
        <f>50*W62</f>
        <v>0</v>
      </c>
      <c r="AC62" s="1" t="s">
        <v>4</v>
      </c>
      <c r="AD62" s="1"/>
    </row>
    <row r="63" spans="1:30" x14ac:dyDescent="0.25">
      <c r="A63" s="19">
        <v>1000</v>
      </c>
      <c r="B63" s="18" t="s">
        <v>12</v>
      </c>
      <c r="C63" s="1" t="s">
        <v>11</v>
      </c>
      <c r="D63" s="15">
        <f>10*A63</f>
        <v>10000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1000</v>
      </c>
      <c r="V63" s="17" t="s">
        <v>1</v>
      </c>
      <c r="W63" s="15">
        <f t="shared" si="10"/>
        <v>760</v>
      </c>
      <c r="X63" s="16" t="str">
        <f t="shared" si="11"/>
        <v>Troupes d'Élite</v>
      </c>
      <c r="Y63" s="1" t="s">
        <v>11</v>
      </c>
      <c r="Z63" s="15">
        <f>10*W63</f>
        <v>7600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104000</v>
      </c>
      <c r="E64" s="8" t="s">
        <v>5</v>
      </c>
      <c r="F64" s="10">
        <f>D58+D59+F60+F61+F62+D63</f>
        <v>62000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104000</v>
      </c>
      <c r="Y64" s="11" t="s">
        <v>1</v>
      </c>
      <c r="Z64" s="10">
        <f>Z58+Z59+Z60+Z61+Z62+Z63</f>
        <v>79040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62000</v>
      </c>
      <c r="Y65" s="11" t="s">
        <v>1</v>
      </c>
      <c r="Z65" s="10">
        <f>Z58+Z59+AB60+AB61+AB62+Z63</f>
        <v>47120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100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100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21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# Nom de l'Armée #2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19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(Notifier la présence éventuelle du Roi ou du Vassal ici)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/>
      <c r="B71" s="18" t="s">
        <v>18</v>
      </c>
      <c r="C71" s="1" t="s">
        <v>11</v>
      </c>
      <c r="D71" s="15">
        <f>2*A71</f>
        <v>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0</v>
      </c>
      <c r="V71" s="17" t="s">
        <v>1</v>
      </c>
      <c r="W71" s="15">
        <f t="shared" ref="W71:W76" si="13">ROUND(U71*(1-X$54/100),0)</f>
        <v>0</v>
      </c>
      <c r="X71" s="16" t="str">
        <f t="shared" ref="X71:X76" si="14">B71</f>
        <v>Fantassins</v>
      </c>
      <c r="Y71" s="1" t="s">
        <v>11</v>
      </c>
      <c r="Z71" s="15">
        <f>2*W71</f>
        <v>0</v>
      </c>
      <c r="AA71" s="1" t="s">
        <v>10</v>
      </c>
      <c r="AB71" s="1"/>
      <c r="AC71" s="1"/>
      <c r="AD71" s="1"/>
    </row>
    <row r="72" spans="1:30" x14ac:dyDescent="0.25">
      <c r="A72" s="19"/>
      <c r="B72" s="18" t="s">
        <v>17</v>
      </c>
      <c r="C72" s="1" t="s">
        <v>11</v>
      </c>
      <c r="D72" s="15">
        <f>3*A72</f>
        <v>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0</v>
      </c>
      <c r="V72" s="17" t="s">
        <v>1</v>
      </c>
      <c r="W72" s="15">
        <f t="shared" si="13"/>
        <v>0</v>
      </c>
      <c r="X72" s="16" t="str">
        <f t="shared" si="14"/>
        <v>Archers</v>
      </c>
      <c r="Y72" s="1" t="s">
        <v>11</v>
      </c>
      <c r="Z72" s="15">
        <f>3*W72</f>
        <v>0</v>
      </c>
      <c r="AA72" s="1" t="s">
        <v>10</v>
      </c>
      <c r="AB72" s="1"/>
      <c r="AC72" s="1"/>
      <c r="AD72" s="1"/>
    </row>
    <row r="73" spans="1:30" x14ac:dyDescent="0.25">
      <c r="A73" s="19"/>
      <c r="B73" s="18" t="s">
        <v>16</v>
      </c>
      <c r="C73" s="1" t="s">
        <v>11</v>
      </c>
      <c r="D73" s="15">
        <f>4*A73</f>
        <v>0</v>
      </c>
      <c r="E73" s="1" t="s">
        <v>13</v>
      </c>
      <c r="F73" s="15">
        <f>2*A73</f>
        <v>0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0</v>
      </c>
      <c r="V73" s="17" t="s">
        <v>1</v>
      </c>
      <c r="W73" s="15">
        <f t="shared" si="13"/>
        <v>0</v>
      </c>
      <c r="X73" s="16" t="str">
        <f t="shared" si="14"/>
        <v>Cavaliers</v>
      </c>
      <c r="Y73" s="1" t="s">
        <v>11</v>
      </c>
      <c r="Z73" s="15">
        <f>4*W73</f>
        <v>0</v>
      </c>
      <c r="AA73" s="1" t="s">
        <v>13</v>
      </c>
      <c r="AB73" s="15">
        <f>2*W73</f>
        <v>0</v>
      </c>
      <c r="AC73" s="1" t="s">
        <v>4</v>
      </c>
      <c r="AD73" s="1"/>
    </row>
    <row r="74" spans="1:30" x14ac:dyDescent="0.25">
      <c r="A74" s="19"/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 t="shared" si="13"/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/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 t="shared" si="13"/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/>
      <c r="B76" s="18" t="s">
        <v>12</v>
      </c>
      <c r="C76" s="1" t="s">
        <v>11</v>
      </c>
      <c r="D76" s="15">
        <f>10*A76</f>
        <v>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0</v>
      </c>
      <c r="V76" s="17" t="s">
        <v>1</v>
      </c>
      <c r="W76" s="15">
        <f t="shared" si="13"/>
        <v>0</v>
      </c>
      <c r="X76" s="16" t="str">
        <f t="shared" si="14"/>
        <v>Troupes d'Élite</v>
      </c>
      <c r="Y76" s="1" t="s">
        <v>11</v>
      </c>
      <c r="Z76" s="15">
        <f>10*W76</f>
        <v>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0</v>
      </c>
      <c r="E77" s="8" t="s">
        <v>5</v>
      </c>
      <c r="F77" s="10">
        <f>D71+D72+F73+F74+F75+D76</f>
        <v>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0</v>
      </c>
      <c r="Y77" s="11" t="s">
        <v>1</v>
      </c>
      <c r="Z77" s="10">
        <f>Z71+Z72+Z73+Z74+Z75+Z76</f>
        <v>0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0</v>
      </c>
      <c r="Y78" s="11" t="s">
        <v>1</v>
      </c>
      <c r="Z78" s="10">
        <f>Z71+Z72+AB73+AB74+AB75+Z76</f>
        <v>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0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0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104000</v>
      </c>
      <c r="E94" s="3" t="s">
        <v>5</v>
      </c>
      <c r="F94" s="4">
        <f>F64+F77+F90</f>
        <v>62000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104000</v>
      </c>
      <c r="Y94" s="5" t="s">
        <v>1</v>
      </c>
      <c r="Z94" s="4">
        <f>Z64+Z77+Z90</f>
        <v>79040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62000</v>
      </c>
      <c r="Y95" s="5" t="s">
        <v>1</v>
      </c>
      <c r="Z95" s="4">
        <f>Z65+Z78+Z91</f>
        <v>47120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31" priority="31" operator="greaterThanOrEqual">
      <formula>25</formula>
    </cfRule>
    <cfRule type="cellIs" dxfId="30" priority="32" operator="lessThan">
      <formula>25</formula>
    </cfRule>
  </conditionalFormatting>
  <conditionalFormatting sqref="D35">
    <cfRule type="cellIs" dxfId="29" priority="29" operator="greaterThanOrEqual">
      <formula>25</formula>
    </cfRule>
    <cfRule type="cellIs" dxfId="28" priority="30" operator="lessThan">
      <formula>25</formula>
    </cfRule>
  </conditionalFormatting>
  <conditionalFormatting sqref="D48">
    <cfRule type="cellIs" dxfId="27" priority="27" operator="greaterThanOrEqual">
      <formula>25</formula>
    </cfRule>
    <cfRule type="cellIs" dxfId="26" priority="28" operator="lessThan">
      <formula>25</formula>
    </cfRule>
  </conditionalFormatting>
  <conditionalFormatting sqref="D66:D68">
    <cfRule type="cellIs" dxfId="25" priority="23" operator="greaterThanOrEqual">
      <formula>25</formula>
    </cfRule>
    <cfRule type="cellIs" dxfId="24" priority="24" operator="lessThan">
      <formula>25</formula>
    </cfRule>
  </conditionalFormatting>
  <conditionalFormatting sqref="D79">
    <cfRule type="cellIs" dxfId="23" priority="21" operator="greaterThanOrEqual">
      <formula>25</formula>
    </cfRule>
    <cfRule type="cellIs" dxfId="22" priority="22" operator="lessThan">
      <formula>25</formula>
    </cfRule>
  </conditionalFormatting>
  <conditionalFormatting sqref="D92">
    <cfRule type="cellIs" dxfId="21" priority="19" operator="greaterThanOrEqual">
      <formula>25</formula>
    </cfRule>
    <cfRule type="cellIs" dxfId="20" priority="20" operator="lessThan">
      <formula>25</formula>
    </cfRule>
  </conditionalFormatting>
  <conditionalFormatting sqref="D36:D37">
    <cfRule type="cellIs" dxfId="19" priority="25" operator="greaterThanOrEqual">
      <formula>25</formula>
    </cfRule>
    <cfRule type="cellIs" dxfId="18" priority="26" operator="lessThan">
      <formula>25</formula>
    </cfRule>
  </conditionalFormatting>
  <conditionalFormatting sqref="D80:D81">
    <cfRule type="cellIs" dxfId="17" priority="17" operator="greaterThanOrEqual">
      <formula>25</formula>
    </cfRule>
    <cfRule type="cellIs" dxfId="16" priority="18" operator="lessThan">
      <formula>25</formula>
    </cfRule>
  </conditionalFormatting>
  <conditionalFormatting sqref="Z22:Z24">
    <cfRule type="cellIs" dxfId="15" priority="15" operator="greaterThanOrEqual">
      <formula>25</formula>
    </cfRule>
    <cfRule type="cellIs" dxfId="14" priority="16" operator="lessThan">
      <formula>25</formula>
    </cfRule>
  </conditionalFormatting>
  <conditionalFormatting sqref="Z35">
    <cfRule type="cellIs" dxfId="13" priority="13" operator="greaterThanOrEqual">
      <formula>25</formula>
    </cfRule>
    <cfRule type="cellIs" dxfId="12" priority="14" operator="lessThan">
      <formula>25</formula>
    </cfRule>
  </conditionalFormatting>
  <conditionalFormatting sqref="Z48">
    <cfRule type="cellIs" dxfId="11" priority="11" operator="greaterThanOrEqual">
      <formula>25</formula>
    </cfRule>
    <cfRule type="cellIs" dxfId="10" priority="12" operator="lessThan">
      <formula>25</formula>
    </cfRule>
  </conditionalFormatting>
  <conditionalFormatting sqref="Z36:Z37">
    <cfRule type="cellIs" dxfId="9" priority="9" operator="greaterThanOrEqual">
      <formula>25</formula>
    </cfRule>
    <cfRule type="cellIs" dxfId="8" priority="10" operator="lessThan">
      <formula>25</formula>
    </cfRule>
  </conditionalFormatting>
  <conditionalFormatting sqref="Z66:Z68">
    <cfRule type="cellIs" dxfId="7" priority="7" operator="greaterThanOrEqual">
      <formula>25</formula>
    </cfRule>
    <cfRule type="cellIs" dxfId="6" priority="8" operator="lessThan">
      <formula>25</formula>
    </cfRule>
  </conditionalFormatting>
  <conditionalFormatting sqref="Z79">
    <cfRule type="cellIs" dxfId="5" priority="5" operator="greaterThanOrEqual">
      <formula>25</formula>
    </cfRule>
    <cfRule type="cellIs" dxfId="4" priority="6" operator="lessThan">
      <formula>25</formula>
    </cfRule>
  </conditionalFormatting>
  <conditionalFormatting sqref="Z92">
    <cfRule type="cellIs" dxfId="3" priority="3" operator="greaterThanOrEqual">
      <formula>25</formula>
    </cfRule>
    <cfRule type="cellIs" dxfId="2" priority="4" operator="lessThan">
      <formula>25</formula>
    </cfRule>
  </conditionalFormatting>
  <conditionalFormatting sqref="Z80:Z81">
    <cfRule type="cellIs" dxfId="1" priority="1" operator="greaterThanOrEqual">
      <formula>25</formula>
    </cfRule>
    <cfRule type="cellIs" dxfId="0" priority="2" operator="lessThan">
      <formula>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Fort-Tempête</vt:lpstr>
      <vt:lpstr>Lilmoth</vt:lpstr>
      <vt:lpstr>Retraite</vt:lpstr>
      <vt:lpstr>Copie Formulaire vierge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2013-03-19T21:53:07Z</dcterms:created>
  <dcterms:modified xsi:type="dcterms:W3CDTF">2013-04-01T23:31:38Z</dcterms:modified>
</cp:coreProperties>
</file>